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5315" windowHeight="4935" tabRatio="660"/>
  </bookViews>
  <sheets>
    <sheet name="VOLUME (SACAS)" sheetId="1" r:id="rId1"/>
    <sheet name="RECEITA CAMBIAL (US$ MIL)" sheetId="3" r:id="rId2"/>
    <sheet name="PREÇO MÉDIO (US$ - SACA)" sheetId="4" r:id="rId3"/>
    <sheet name="Gráfico Evolução Preço Médio" sheetId="6" r:id="rId4"/>
  </sheets>
  <definedNames>
    <definedName name="__123Graph_A" hidden="1">'VOLUME (SACAS)'!#REF!</definedName>
    <definedName name="__123Graph_B" hidden="1">'VOLUME (SACAS)'!#REF!</definedName>
    <definedName name="__123Graph_C" hidden="1">'VOLUME (SACAS)'!#REF!</definedName>
    <definedName name="__123Graph_D" hidden="1">'VOLUME (SACAS)'!#REF!</definedName>
    <definedName name="__123Graph_E" hidden="1">'VOLUME (SACAS)'!#REF!</definedName>
    <definedName name="__123Graph_F" hidden="1">'VOLUME (SACAS)'!#REF!</definedName>
    <definedName name="__123Graph_X" hidden="1">'VOLUME (SACAS)'!#REF!</definedName>
    <definedName name="_311">'VOLUME (SACAS)'!#REF!</definedName>
    <definedName name="_Order1" hidden="1">255</definedName>
    <definedName name="ANU">#REF!</definedName>
    <definedName name="_xlnm.Print_Area" localSheetId="2">'PREÇO MÉDIO (US$ - SACA)'!$A$256:$H$330</definedName>
    <definedName name="_xlnm.Print_Area" localSheetId="1">'RECEITA CAMBIAL (US$ MIL)'!$A$343:$H$355</definedName>
    <definedName name="_xlnm.Print_Area" localSheetId="0">'VOLUME (SACAS)'!$A$343:$H$360</definedName>
    <definedName name="COMPAR">#REF!</definedName>
    <definedName name="LINHA">'VOLUME (SACAS)'!#REF!</definedName>
    <definedName name="SAFRA">#REF!</definedName>
    <definedName name="_xlnm.Print_Titles" localSheetId="2">'PREÇO MÉDIO (US$ - SACA)'!$1:$3</definedName>
    <definedName name="_xlnm.Print_Titles" localSheetId="1">'RECEITA CAMBIAL (US$ MIL)'!$1:$3</definedName>
    <definedName name="_xlnm.Print_Titles" localSheetId="0">'VOLUME (SACAS)'!$1:$3</definedName>
    <definedName name="VERDE">'VOLUME (SACAS)'!#REF!</definedName>
  </definedNames>
  <calcPr calcId="125725"/>
</workbook>
</file>

<file path=xl/calcChain.xml><?xml version="1.0" encoding="utf-8"?>
<calcChain xmlns="http://schemas.openxmlformats.org/spreadsheetml/2006/main">
  <c r="A330" i="4"/>
  <c r="A329"/>
  <c r="E324"/>
  <c r="E329" s="1"/>
  <c r="A324"/>
  <c r="H482" i="3"/>
  <c r="G482"/>
  <c r="F482"/>
  <c r="E482"/>
  <c r="D482"/>
  <c r="C482"/>
  <c r="B482"/>
  <c r="P324"/>
  <c r="R324" s="1"/>
  <c r="F324"/>
  <c r="F324" i="4" s="1"/>
  <c r="F329" s="1"/>
  <c r="E324" i="3"/>
  <c r="C324"/>
  <c r="B324"/>
  <c r="F483" i="1"/>
  <c r="E483"/>
  <c r="C483"/>
  <c r="H482"/>
  <c r="G482"/>
  <c r="F482"/>
  <c r="E482"/>
  <c r="D482"/>
  <c r="C482"/>
  <c r="B483"/>
  <c r="B482"/>
  <c r="F394"/>
  <c r="E394"/>
  <c r="C394"/>
  <c r="B394"/>
  <c r="F359"/>
  <c r="E359"/>
  <c r="C359"/>
  <c r="B359"/>
  <c r="G324"/>
  <c r="D324"/>
  <c r="A323" i="4"/>
  <c r="P323" i="3"/>
  <c r="R323" s="1"/>
  <c r="F323"/>
  <c r="F323" i="4" s="1"/>
  <c r="E323" i="3"/>
  <c r="C323"/>
  <c r="C323" i="4" s="1"/>
  <c r="B323" i="3"/>
  <c r="G323" i="1"/>
  <c r="D323"/>
  <c r="A322" i="4"/>
  <c r="P322" i="3"/>
  <c r="R322" s="1"/>
  <c r="F322"/>
  <c r="F322" i="4" s="1"/>
  <c r="E322" i="3"/>
  <c r="E322" i="4" s="1"/>
  <c r="C322" i="3"/>
  <c r="B322"/>
  <c r="F393" i="1"/>
  <c r="F395" s="1"/>
  <c r="E393"/>
  <c r="C393"/>
  <c r="B393"/>
  <c r="G322"/>
  <c r="D322"/>
  <c r="A321" i="4"/>
  <c r="E480" i="3"/>
  <c r="P321"/>
  <c r="R321" s="1"/>
  <c r="F321"/>
  <c r="F321" i="4" s="1"/>
  <c r="E321" i="3"/>
  <c r="E321" i="4" s="1"/>
  <c r="C321" i="3"/>
  <c r="C321" i="4" s="1"/>
  <c r="B321" i="3"/>
  <c r="B321" i="4" s="1"/>
  <c r="F480" i="1"/>
  <c r="E480"/>
  <c r="C480"/>
  <c r="G321"/>
  <c r="D321"/>
  <c r="A320" i="4"/>
  <c r="P320" i="3"/>
  <c r="R320" s="1"/>
  <c r="F320"/>
  <c r="F320" i="4" s="1"/>
  <c r="E320" i="3"/>
  <c r="C320"/>
  <c r="C320" i="4" s="1"/>
  <c r="B320" i="3"/>
  <c r="B320" i="4" s="1"/>
  <c r="B480" i="1"/>
  <c r="E395"/>
  <c r="G320"/>
  <c r="D320"/>
  <c r="A319" i="4"/>
  <c r="P319" i="3"/>
  <c r="R319" s="1"/>
  <c r="F319"/>
  <c r="F319" i="4" s="1"/>
  <c r="E319" i="3"/>
  <c r="E319" i="4" s="1"/>
  <c r="C319" i="3"/>
  <c r="C319" i="4" s="1"/>
  <c r="B319" i="3"/>
  <c r="B319" i="4" s="1"/>
  <c r="G319" i="1"/>
  <c r="D319"/>
  <c r="A318" i="4"/>
  <c r="P318" i="3"/>
  <c r="R318" s="1"/>
  <c r="F318"/>
  <c r="E318"/>
  <c r="E318" i="4" s="1"/>
  <c r="C318" i="3"/>
  <c r="C318" i="4" s="1"/>
  <c r="B318" i="3"/>
  <c r="B318" i="4" s="1"/>
  <c r="G318" i="1"/>
  <c r="D318"/>
  <c r="A317" i="4"/>
  <c r="Q327" i="3"/>
  <c r="O327"/>
  <c r="N327"/>
  <c r="M327"/>
  <c r="P317"/>
  <c r="R317" s="1"/>
  <c r="F317"/>
  <c r="E317"/>
  <c r="E317" i="4" s="1"/>
  <c r="C317" i="3"/>
  <c r="C317" i="4" s="1"/>
  <c r="B317" i="3"/>
  <c r="B317" i="4" s="1"/>
  <c r="G317" i="1"/>
  <c r="D317"/>
  <c r="A316" i="4"/>
  <c r="G357" i="3"/>
  <c r="F357"/>
  <c r="E357"/>
  <c r="H356"/>
  <c r="G356"/>
  <c r="F356"/>
  <c r="E356"/>
  <c r="D356"/>
  <c r="C356"/>
  <c r="B356"/>
  <c r="Q326"/>
  <c r="O326"/>
  <c r="N326"/>
  <c r="M326"/>
  <c r="P316"/>
  <c r="R316" s="1"/>
  <c r="F316"/>
  <c r="E316"/>
  <c r="E316" i="4" s="1"/>
  <c r="C316" i="3"/>
  <c r="B316"/>
  <c r="B316" i="4" s="1"/>
  <c r="E487" i="1"/>
  <c r="F358"/>
  <c r="F360" s="1"/>
  <c r="E358"/>
  <c r="E365" s="1"/>
  <c r="C358"/>
  <c r="B358"/>
  <c r="G316"/>
  <c r="D316"/>
  <c r="A315" i="4"/>
  <c r="G477" i="3"/>
  <c r="F477"/>
  <c r="E477"/>
  <c r="H476"/>
  <c r="G476"/>
  <c r="F476"/>
  <c r="E476"/>
  <c r="D476"/>
  <c r="C476"/>
  <c r="B476"/>
  <c r="H474"/>
  <c r="G474"/>
  <c r="F474"/>
  <c r="E474"/>
  <c r="D474"/>
  <c r="C474"/>
  <c r="B474"/>
  <c r="H473"/>
  <c r="G473"/>
  <c r="F473"/>
  <c r="E473"/>
  <c r="D473"/>
  <c r="C473"/>
  <c r="B473"/>
  <c r="H471"/>
  <c r="G471"/>
  <c r="F471"/>
  <c r="E471"/>
  <c r="D471"/>
  <c r="C471"/>
  <c r="B471"/>
  <c r="H470"/>
  <c r="G470"/>
  <c r="F470"/>
  <c r="E470"/>
  <c r="D470"/>
  <c r="C470"/>
  <c r="B470"/>
  <c r="H468"/>
  <c r="G468"/>
  <c r="F468"/>
  <c r="E468"/>
  <c r="D468"/>
  <c r="C468"/>
  <c r="B468"/>
  <c r="H467"/>
  <c r="G467"/>
  <c r="F467"/>
  <c r="E467"/>
  <c r="D467"/>
  <c r="C467"/>
  <c r="B467"/>
  <c r="F465"/>
  <c r="E465"/>
  <c r="G465" s="1"/>
  <c r="C465"/>
  <c r="B465"/>
  <c r="D465" s="1"/>
  <c r="H465" s="1"/>
  <c r="F464"/>
  <c r="E464"/>
  <c r="G464" s="1"/>
  <c r="C464"/>
  <c r="B464"/>
  <c r="D464" s="1"/>
  <c r="H464" s="1"/>
  <c r="F462"/>
  <c r="E462"/>
  <c r="G462" s="1"/>
  <c r="D462"/>
  <c r="C462"/>
  <c r="B462"/>
  <c r="G461"/>
  <c r="F461"/>
  <c r="E461"/>
  <c r="C461"/>
  <c r="B461"/>
  <c r="D461" s="1"/>
  <c r="H461" s="1"/>
  <c r="F459"/>
  <c r="E459"/>
  <c r="G459" s="1"/>
  <c r="C459"/>
  <c r="B459"/>
  <c r="D459" s="1"/>
  <c r="F458"/>
  <c r="E458"/>
  <c r="G458" s="1"/>
  <c r="C458"/>
  <c r="B458"/>
  <c r="D458" s="1"/>
  <c r="H458" s="1"/>
  <c r="F456"/>
  <c r="E456"/>
  <c r="G456" s="1"/>
  <c r="C456"/>
  <c r="D456" s="1"/>
  <c r="H456" s="1"/>
  <c r="B456"/>
  <c r="F455"/>
  <c r="E455"/>
  <c r="G455" s="1"/>
  <c r="C455"/>
  <c r="B455"/>
  <c r="D455" s="1"/>
  <c r="H455" s="1"/>
  <c r="F453"/>
  <c r="E453"/>
  <c r="G453" s="1"/>
  <c r="C453"/>
  <c r="B453"/>
  <c r="D453" s="1"/>
  <c r="H453" s="1"/>
  <c r="F452"/>
  <c r="E452"/>
  <c r="G452" s="1"/>
  <c r="C452"/>
  <c r="B452"/>
  <c r="D452" s="1"/>
  <c r="H452" s="1"/>
  <c r="F450"/>
  <c r="E450"/>
  <c r="G450" s="1"/>
  <c r="C450"/>
  <c r="B450"/>
  <c r="D450" s="1"/>
  <c r="H450" s="1"/>
  <c r="F449"/>
  <c r="E449"/>
  <c r="G449" s="1"/>
  <c r="C449"/>
  <c r="B449"/>
  <c r="D449" s="1"/>
  <c r="H449" s="1"/>
  <c r="F447"/>
  <c r="E447"/>
  <c r="G447" s="1"/>
  <c r="C447"/>
  <c r="B447"/>
  <c r="D447" s="1"/>
  <c r="H447" s="1"/>
  <c r="F446"/>
  <c r="E446"/>
  <c r="G446" s="1"/>
  <c r="C446"/>
  <c r="B446"/>
  <c r="D446" s="1"/>
  <c r="H446" s="1"/>
  <c r="F444"/>
  <c r="E444"/>
  <c r="G444" s="1"/>
  <c r="C444"/>
  <c r="B444"/>
  <c r="D444" s="1"/>
  <c r="H444" s="1"/>
  <c r="F443"/>
  <c r="E443"/>
  <c r="G443" s="1"/>
  <c r="C443"/>
  <c r="B443"/>
  <c r="D443" s="1"/>
  <c r="H443" s="1"/>
  <c r="F441"/>
  <c r="E441"/>
  <c r="G441" s="1"/>
  <c r="C441"/>
  <c r="B441"/>
  <c r="D441" s="1"/>
  <c r="H441" s="1"/>
  <c r="F440"/>
  <c r="E440"/>
  <c r="G440" s="1"/>
  <c r="C440"/>
  <c r="B440"/>
  <c r="D440" s="1"/>
  <c r="H440" s="1"/>
  <c r="F438"/>
  <c r="E438"/>
  <c r="G438" s="1"/>
  <c r="C438"/>
  <c r="B438"/>
  <c r="D438" s="1"/>
  <c r="H438" s="1"/>
  <c r="F437"/>
  <c r="E437"/>
  <c r="G437" s="1"/>
  <c r="C437"/>
  <c r="B437"/>
  <c r="D437" s="1"/>
  <c r="H437" s="1"/>
  <c r="F435"/>
  <c r="E435"/>
  <c r="G435" s="1"/>
  <c r="C435"/>
  <c r="B435"/>
  <c r="D435" s="1"/>
  <c r="H435" s="1"/>
  <c r="F434"/>
  <c r="E434"/>
  <c r="G434" s="1"/>
  <c r="C434"/>
  <c r="B434"/>
  <c r="D434" s="1"/>
  <c r="H434" s="1"/>
  <c r="F432"/>
  <c r="E432"/>
  <c r="G432" s="1"/>
  <c r="C432"/>
  <c r="B432"/>
  <c r="D432" s="1"/>
  <c r="H432" s="1"/>
  <c r="F431"/>
  <c r="E431"/>
  <c r="G431" s="1"/>
  <c r="C431"/>
  <c r="B431"/>
  <c r="D431" s="1"/>
  <c r="H431" s="1"/>
  <c r="F429"/>
  <c r="E429"/>
  <c r="G429" s="1"/>
  <c r="C429"/>
  <c r="B429"/>
  <c r="D429" s="1"/>
  <c r="H429" s="1"/>
  <c r="F428"/>
  <c r="E428"/>
  <c r="G428" s="1"/>
  <c r="C428"/>
  <c r="B428"/>
  <c r="D428" s="1"/>
  <c r="H428" s="1"/>
  <c r="F426"/>
  <c r="E426"/>
  <c r="G426" s="1"/>
  <c r="C426"/>
  <c r="B426"/>
  <c r="D426" s="1"/>
  <c r="H426" s="1"/>
  <c r="F425"/>
  <c r="E425"/>
  <c r="G425" s="1"/>
  <c r="C425"/>
  <c r="B425"/>
  <c r="D425" s="1"/>
  <c r="H425" s="1"/>
  <c r="F423"/>
  <c r="E423"/>
  <c r="G423" s="1"/>
  <c r="C423"/>
  <c r="B423"/>
  <c r="D423" s="1"/>
  <c r="H423" s="1"/>
  <c r="F422"/>
  <c r="E422"/>
  <c r="G422" s="1"/>
  <c r="C422"/>
  <c r="B422"/>
  <c r="D422" s="1"/>
  <c r="H422" s="1"/>
  <c r="F420"/>
  <c r="E420"/>
  <c r="G420" s="1"/>
  <c r="C420"/>
  <c r="B420"/>
  <c r="D420" s="1"/>
  <c r="H420" s="1"/>
  <c r="F419"/>
  <c r="E419"/>
  <c r="G419" s="1"/>
  <c r="C419"/>
  <c r="B419"/>
  <c r="D419" s="1"/>
  <c r="H419" s="1"/>
  <c r="F417"/>
  <c r="E417"/>
  <c r="G417" s="1"/>
  <c r="C417"/>
  <c r="B417"/>
  <c r="D417" s="1"/>
  <c r="H417" s="1"/>
  <c r="F416"/>
  <c r="E416"/>
  <c r="G416" s="1"/>
  <c r="C416"/>
  <c r="B416"/>
  <c r="D416" s="1"/>
  <c r="H416" s="1"/>
  <c r="F414"/>
  <c r="E414"/>
  <c r="G414" s="1"/>
  <c r="C414"/>
  <c r="B414"/>
  <c r="D414" s="1"/>
  <c r="H414" s="1"/>
  <c r="F413"/>
  <c r="E413"/>
  <c r="G413" s="1"/>
  <c r="C413"/>
  <c r="B413"/>
  <c r="D413" s="1"/>
  <c r="H413" s="1"/>
  <c r="F411"/>
  <c r="E411"/>
  <c r="G411" s="1"/>
  <c r="C411"/>
  <c r="B411"/>
  <c r="D411" s="1"/>
  <c r="H411" s="1"/>
  <c r="F410"/>
  <c r="E410"/>
  <c r="G410" s="1"/>
  <c r="C410"/>
  <c r="B410"/>
  <c r="D410" s="1"/>
  <c r="H410" s="1"/>
  <c r="F408"/>
  <c r="E408"/>
  <c r="G408" s="1"/>
  <c r="C408"/>
  <c r="B408"/>
  <c r="D408" s="1"/>
  <c r="H408" s="1"/>
  <c r="F407"/>
  <c r="E407"/>
  <c r="G407" s="1"/>
  <c r="C407"/>
  <c r="B407"/>
  <c r="D407" s="1"/>
  <c r="H407" s="1"/>
  <c r="F405"/>
  <c r="E405"/>
  <c r="G405" s="1"/>
  <c r="C405"/>
  <c r="B405"/>
  <c r="D405" s="1"/>
  <c r="H405" s="1"/>
  <c r="F404"/>
  <c r="E404"/>
  <c r="G404" s="1"/>
  <c r="C404"/>
  <c r="B404"/>
  <c r="D404" s="1"/>
  <c r="H404" s="1"/>
  <c r="H391"/>
  <c r="G391"/>
  <c r="F391"/>
  <c r="E391"/>
  <c r="D391"/>
  <c r="C391"/>
  <c r="B391"/>
  <c r="H390"/>
  <c r="G390"/>
  <c r="F390"/>
  <c r="E390"/>
  <c r="D390"/>
  <c r="C390"/>
  <c r="B390"/>
  <c r="H389"/>
  <c r="G389"/>
  <c r="F389"/>
  <c r="E389"/>
  <c r="D389"/>
  <c r="C389"/>
  <c r="B389"/>
  <c r="H388"/>
  <c r="G388"/>
  <c r="F388"/>
  <c r="E388"/>
  <c r="D388"/>
  <c r="C388"/>
  <c r="B388"/>
  <c r="H387"/>
  <c r="G387"/>
  <c r="F387"/>
  <c r="E387"/>
  <c r="D387"/>
  <c r="C387"/>
  <c r="B387"/>
  <c r="H386"/>
  <c r="G386"/>
  <c r="F386"/>
  <c r="E386"/>
  <c r="D386"/>
  <c r="C386"/>
  <c r="B386"/>
  <c r="H385"/>
  <c r="G385"/>
  <c r="F385"/>
  <c r="E385"/>
  <c r="D385"/>
  <c r="C385"/>
  <c r="B385"/>
  <c r="H384"/>
  <c r="G384"/>
  <c r="F384"/>
  <c r="E384"/>
  <c r="D384"/>
  <c r="C384"/>
  <c r="B384"/>
  <c r="H383"/>
  <c r="G383"/>
  <c r="F383"/>
  <c r="E383"/>
  <c r="D383"/>
  <c r="C383"/>
  <c r="B383"/>
  <c r="H382"/>
  <c r="G382"/>
  <c r="F382"/>
  <c r="E382"/>
  <c r="D382"/>
  <c r="C382"/>
  <c r="B382"/>
  <c r="H381"/>
  <c r="G381"/>
  <c r="F381"/>
  <c r="E381"/>
  <c r="D381"/>
  <c r="C381"/>
  <c r="B381"/>
  <c r="H380"/>
  <c r="G380"/>
  <c r="F380"/>
  <c r="E380"/>
  <c r="D380"/>
  <c r="C380"/>
  <c r="B380"/>
  <c r="H379"/>
  <c r="G379"/>
  <c r="F379"/>
  <c r="E379"/>
  <c r="D379"/>
  <c r="C379"/>
  <c r="B379"/>
  <c r="H378"/>
  <c r="G378"/>
  <c r="F378"/>
  <c r="E378"/>
  <c r="D378"/>
  <c r="C378"/>
  <c r="B378"/>
  <c r="H377"/>
  <c r="G377"/>
  <c r="F377"/>
  <c r="E377"/>
  <c r="D377"/>
  <c r="C377"/>
  <c r="B377"/>
  <c r="H376"/>
  <c r="G376"/>
  <c r="F376"/>
  <c r="E376"/>
  <c r="D376"/>
  <c r="C376"/>
  <c r="B376"/>
  <c r="H375"/>
  <c r="G375"/>
  <c r="F375"/>
  <c r="E375"/>
  <c r="D375"/>
  <c r="C375"/>
  <c r="B375"/>
  <c r="H374"/>
  <c r="G374"/>
  <c r="F374"/>
  <c r="E374"/>
  <c r="D374"/>
  <c r="C374"/>
  <c r="B374"/>
  <c r="H373"/>
  <c r="G373"/>
  <c r="F373"/>
  <c r="E373"/>
  <c r="D373"/>
  <c r="C373"/>
  <c r="B373"/>
  <c r="H372"/>
  <c r="G372"/>
  <c r="F372"/>
  <c r="E372"/>
  <c r="D372"/>
  <c r="C372"/>
  <c r="B372"/>
  <c r="H371"/>
  <c r="G371"/>
  <c r="F371"/>
  <c r="E371"/>
  <c r="D371"/>
  <c r="C371"/>
  <c r="B371"/>
  <c r="H370"/>
  <c r="G370"/>
  <c r="F370"/>
  <c r="E370"/>
  <c r="D370"/>
  <c r="C370"/>
  <c r="B370"/>
  <c r="H369"/>
  <c r="G369"/>
  <c r="F369"/>
  <c r="E369"/>
  <c r="D369"/>
  <c r="C369"/>
  <c r="B369"/>
  <c r="H368"/>
  <c r="G368"/>
  <c r="F368"/>
  <c r="E368"/>
  <c r="D368"/>
  <c r="C368"/>
  <c r="B368"/>
  <c r="H355"/>
  <c r="G355"/>
  <c r="F355"/>
  <c r="E355"/>
  <c r="D355"/>
  <c r="C355"/>
  <c r="B355"/>
  <c r="H354"/>
  <c r="G354"/>
  <c r="F354"/>
  <c r="E354"/>
  <c r="D354"/>
  <c r="C354"/>
  <c r="B354"/>
  <c r="H353"/>
  <c r="G353"/>
  <c r="F353"/>
  <c r="E353"/>
  <c r="D353"/>
  <c r="C353"/>
  <c r="B353"/>
  <c r="H352"/>
  <c r="G352"/>
  <c r="F352"/>
  <c r="E352"/>
  <c r="D352"/>
  <c r="C352"/>
  <c r="B352"/>
  <c r="H351"/>
  <c r="G351"/>
  <c r="F351"/>
  <c r="E351"/>
  <c r="D351"/>
  <c r="C351"/>
  <c r="B351"/>
  <c r="H350"/>
  <c r="G350"/>
  <c r="F350"/>
  <c r="E350"/>
  <c r="D350"/>
  <c r="C350"/>
  <c r="B350"/>
  <c r="H349"/>
  <c r="G349"/>
  <c r="F349"/>
  <c r="E349"/>
  <c r="D349"/>
  <c r="C349"/>
  <c r="B349"/>
  <c r="H348"/>
  <c r="G348"/>
  <c r="F348"/>
  <c r="E348"/>
  <c r="D348"/>
  <c r="C348"/>
  <c r="B348"/>
  <c r="H347"/>
  <c r="G347"/>
  <c r="F347"/>
  <c r="E347"/>
  <c r="D347"/>
  <c r="C347"/>
  <c r="B347"/>
  <c r="H346"/>
  <c r="G346"/>
  <c r="F346"/>
  <c r="E346"/>
  <c r="D346"/>
  <c r="C346"/>
  <c r="B346"/>
  <c r="H345"/>
  <c r="G345"/>
  <c r="F345"/>
  <c r="E345"/>
  <c r="D345"/>
  <c r="C345"/>
  <c r="B345"/>
  <c r="H344"/>
  <c r="G344"/>
  <c r="F344"/>
  <c r="E344"/>
  <c r="D344"/>
  <c r="C344"/>
  <c r="B344"/>
  <c r="H343"/>
  <c r="G343"/>
  <c r="F343"/>
  <c r="E343"/>
  <c r="D343"/>
  <c r="C343"/>
  <c r="B343"/>
  <c r="H342"/>
  <c r="G342"/>
  <c r="F342"/>
  <c r="E342"/>
  <c r="D342"/>
  <c r="C342"/>
  <c r="B342"/>
  <c r="H341"/>
  <c r="G341"/>
  <c r="F341"/>
  <c r="E341"/>
  <c r="D341"/>
  <c r="C341"/>
  <c r="B341"/>
  <c r="H340"/>
  <c r="G340"/>
  <c r="F340"/>
  <c r="E340"/>
  <c r="D340"/>
  <c r="C340"/>
  <c r="B340"/>
  <c r="H339"/>
  <c r="G339"/>
  <c r="F339"/>
  <c r="E339"/>
  <c r="D339"/>
  <c r="C339"/>
  <c r="B339"/>
  <c r="H338"/>
  <c r="G338"/>
  <c r="F338"/>
  <c r="E338"/>
  <c r="D338"/>
  <c r="C338"/>
  <c r="B338"/>
  <c r="H337"/>
  <c r="G337"/>
  <c r="F337"/>
  <c r="E337"/>
  <c r="D337"/>
  <c r="C337"/>
  <c r="B337"/>
  <c r="H336"/>
  <c r="G336"/>
  <c r="F336"/>
  <c r="E336"/>
  <c r="D336"/>
  <c r="C336"/>
  <c r="B336"/>
  <c r="H335"/>
  <c r="G335"/>
  <c r="F335"/>
  <c r="E335"/>
  <c r="D335"/>
  <c r="C335"/>
  <c r="B335"/>
  <c r="H334"/>
  <c r="G334"/>
  <c r="F334"/>
  <c r="E334"/>
  <c r="D334"/>
  <c r="C334"/>
  <c r="B334"/>
  <c r="H333"/>
  <c r="G333"/>
  <c r="F333"/>
  <c r="E333"/>
  <c r="D333"/>
  <c r="C333"/>
  <c r="B333"/>
  <c r="P315"/>
  <c r="R315" s="1"/>
  <c r="F315"/>
  <c r="E315"/>
  <c r="E315" i="4" s="1"/>
  <c r="C315" i="3"/>
  <c r="C315" i="4" s="1"/>
  <c r="B315" i="3"/>
  <c r="G315" i="1"/>
  <c r="D315"/>
  <c r="A314" i="4"/>
  <c r="P314" i="3"/>
  <c r="R314" s="1"/>
  <c r="F314"/>
  <c r="E314"/>
  <c r="E314" i="4" s="1"/>
  <c r="C314" i="3"/>
  <c r="C314" i="4" s="1"/>
  <c r="B314" i="3"/>
  <c r="G314" i="1"/>
  <c r="D314"/>
  <c r="A313" i="4"/>
  <c r="P313" i="3"/>
  <c r="R313" s="1"/>
  <c r="F313"/>
  <c r="E313"/>
  <c r="E313" i="4" s="1"/>
  <c r="C313" i="3"/>
  <c r="C313" i="4" s="1"/>
  <c r="B313" i="3"/>
  <c r="B313" i="4" s="1"/>
  <c r="G313" i="1"/>
  <c r="D313"/>
  <c r="A312" i="4"/>
  <c r="P312" i="3"/>
  <c r="R312" s="1"/>
  <c r="F312"/>
  <c r="F312" i="4" s="1"/>
  <c r="E312" i="3"/>
  <c r="C312"/>
  <c r="C312" i="4" s="1"/>
  <c r="B312" i="3"/>
  <c r="B312" i="4" s="1"/>
  <c r="G312" i="1"/>
  <c r="D312"/>
  <c r="A311" i="4"/>
  <c r="P311" i="3"/>
  <c r="R311" s="1"/>
  <c r="F311"/>
  <c r="F311" i="4" s="1"/>
  <c r="E311" i="3"/>
  <c r="E311" i="4" s="1"/>
  <c r="C311" i="3"/>
  <c r="C311" i="4" s="1"/>
  <c r="B311" i="3"/>
  <c r="B311" i="4" s="1"/>
  <c r="G311" i="1"/>
  <c r="D311"/>
  <c r="A310" i="4"/>
  <c r="P310" i="3"/>
  <c r="R310" s="1"/>
  <c r="F310"/>
  <c r="F310" i="4" s="1"/>
  <c r="E310" i="3"/>
  <c r="C310"/>
  <c r="C310" i="4" s="1"/>
  <c r="B310" i="3"/>
  <c r="B310" i="4" s="1"/>
  <c r="F490" i="1"/>
  <c r="F479"/>
  <c r="F489" s="1"/>
  <c r="E479"/>
  <c r="E489" s="1"/>
  <c r="C479"/>
  <c r="C486" s="1"/>
  <c r="B479"/>
  <c r="B486" s="1"/>
  <c r="F392"/>
  <c r="E392"/>
  <c r="C392"/>
  <c r="B392"/>
  <c r="G310"/>
  <c r="D310"/>
  <c r="A309" i="4"/>
  <c r="P309" i="3"/>
  <c r="R309" s="1"/>
  <c r="F309"/>
  <c r="F309" i="4" s="1"/>
  <c r="E309" i="3"/>
  <c r="E309" i="4" s="1"/>
  <c r="C309" i="3"/>
  <c r="C309" i="4" s="1"/>
  <c r="B309" i="3"/>
  <c r="B309" i="4" s="1"/>
  <c r="G309" i="1"/>
  <c r="D309"/>
  <c r="A308" i="4"/>
  <c r="P308" i="3"/>
  <c r="R308" s="1"/>
  <c r="F308"/>
  <c r="F308" i="4" s="1"/>
  <c r="E308" i="3"/>
  <c r="E308" i="4" s="1"/>
  <c r="C308" i="3"/>
  <c r="C308" i="4" s="1"/>
  <c r="B308" i="3"/>
  <c r="B308" i="4" s="1"/>
  <c r="G308" i="1"/>
  <c r="D308"/>
  <c r="A307" i="4"/>
  <c r="P307" i="3"/>
  <c r="R307" s="1"/>
  <c r="F307"/>
  <c r="F307" i="4" s="1"/>
  <c r="E307" i="3"/>
  <c r="E307" i="4" s="1"/>
  <c r="C307" i="3"/>
  <c r="C307" i="4" s="1"/>
  <c r="B307" i="3"/>
  <c r="B307" i="4" s="1"/>
  <c r="G307" i="1"/>
  <c r="D307"/>
  <c r="A306" i="4"/>
  <c r="P306" i="3"/>
  <c r="R306" s="1"/>
  <c r="F306"/>
  <c r="F306" i="4" s="1"/>
  <c r="E306" i="3"/>
  <c r="E306" i="4" s="1"/>
  <c r="C306" i="3"/>
  <c r="C306" i="4" s="1"/>
  <c r="B306" i="3"/>
  <c r="G306" i="1"/>
  <c r="D306"/>
  <c r="A305" i="4"/>
  <c r="P305" i="3"/>
  <c r="R305" s="1"/>
  <c r="F305"/>
  <c r="F305" i="4" s="1"/>
  <c r="E305" i="3"/>
  <c r="E305" i="4" s="1"/>
  <c r="C305" i="3"/>
  <c r="C305" i="4" s="1"/>
  <c r="B305" i="3"/>
  <c r="B305" i="4" s="1"/>
  <c r="G305" i="1"/>
  <c r="D305"/>
  <c r="A304" i="4"/>
  <c r="P304" i="3"/>
  <c r="R304" s="1"/>
  <c r="F304"/>
  <c r="F304" i="4" s="1"/>
  <c r="E304" i="3"/>
  <c r="C304"/>
  <c r="B304"/>
  <c r="B304" i="4" s="1"/>
  <c r="F477" i="1"/>
  <c r="E477"/>
  <c r="C477"/>
  <c r="C487" s="1"/>
  <c r="B477"/>
  <c r="B487" s="1"/>
  <c r="F357"/>
  <c r="E357"/>
  <c r="C357"/>
  <c r="C360" s="1"/>
  <c r="B357"/>
  <c r="G304"/>
  <c r="D304"/>
  <c r="B303" i="4"/>
  <c r="A303"/>
  <c r="P303" i="3"/>
  <c r="R303" s="1"/>
  <c r="F303"/>
  <c r="F303" i="4" s="1"/>
  <c r="E303" i="3"/>
  <c r="C303"/>
  <c r="C303" i="4" s="1"/>
  <c r="B303" i="3"/>
  <c r="G303" i="1"/>
  <c r="D303"/>
  <c r="A302" i="4"/>
  <c r="P302" i="3"/>
  <c r="R302" s="1"/>
  <c r="F302"/>
  <c r="F302" i="4" s="1"/>
  <c r="E302" i="3"/>
  <c r="E302" i="4" s="1"/>
  <c r="C302" i="3"/>
  <c r="C302" i="4" s="1"/>
  <c r="B302" i="3"/>
  <c r="B302" i="4" s="1"/>
  <c r="G302" i="1"/>
  <c r="D302"/>
  <c r="A301" i="4"/>
  <c r="A300"/>
  <c r="P301" i="3"/>
  <c r="R301" s="1"/>
  <c r="F301"/>
  <c r="F301" i="4" s="1"/>
  <c r="E301" i="3"/>
  <c r="C301"/>
  <c r="C301" i="4" s="1"/>
  <c r="B301" i="3"/>
  <c r="B301" i="4" s="1"/>
  <c r="G301" i="1"/>
  <c r="D301"/>
  <c r="P300" i="3"/>
  <c r="R300" s="1"/>
  <c r="F300"/>
  <c r="F300" i="4" s="1"/>
  <c r="E300" i="3"/>
  <c r="E300" i="4" s="1"/>
  <c r="C300" i="3"/>
  <c r="C300" i="4" s="1"/>
  <c r="B300" i="3"/>
  <c r="B300" i="4" s="1"/>
  <c r="G300" i="1"/>
  <c r="D300"/>
  <c r="A299" i="4"/>
  <c r="P299" i="3"/>
  <c r="R299" s="1"/>
  <c r="F299"/>
  <c r="F299" i="4" s="1"/>
  <c r="E299" i="3"/>
  <c r="E299" i="4" s="1"/>
  <c r="C299" i="3"/>
  <c r="C299" i="4" s="1"/>
  <c r="B299" i="3"/>
  <c r="G299" i="1"/>
  <c r="D299"/>
  <c r="A298" i="4"/>
  <c r="P298" i="3"/>
  <c r="R298" s="1"/>
  <c r="F298"/>
  <c r="F298" i="4" s="1"/>
  <c r="E298" i="3"/>
  <c r="C298"/>
  <c r="B298"/>
  <c r="B298" i="4" s="1"/>
  <c r="F476" i="1"/>
  <c r="E476"/>
  <c r="C476"/>
  <c r="F474"/>
  <c r="E474"/>
  <c r="C474"/>
  <c r="B476"/>
  <c r="F391"/>
  <c r="E391"/>
  <c r="C391"/>
  <c r="F390"/>
  <c r="E390"/>
  <c r="C390"/>
  <c r="B391"/>
  <c r="B390"/>
  <c r="G298"/>
  <c r="D298"/>
  <c r="A297" i="4"/>
  <c r="P297" i="3"/>
  <c r="R297" s="1"/>
  <c r="F297"/>
  <c r="F297" i="4" s="1"/>
  <c r="E297" i="3"/>
  <c r="E297" i="4" s="1"/>
  <c r="C297" i="3"/>
  <c r="C297" i="4" s="1"/>
  <c r="B297" i="3"/>
  <c r="G297" i="1"/>
  <c r="D297"/>
  <c r="A296" i="4"/>
  <c r="P296" i="3"/>
  <c r="R296" s="1"/>
  <c r="F296"/>
  <c r="F296" i="4" s="1"/>
  <c r="E296" i="3"/>
  <c r="E296" i="4" s="1"/>
  <c r="C296" i="3"/>
  <c r="C296" i="4" s="1"/>
  <c r="B296" i="3"/>
  <c r="B296" i="4" s="1"/>
  <c r="G296" i="1"/>
  <c r="D296"/>
  <c r="A295" i="4"/>
  <c r="P295" i="3"/>
  <c r="R295" s="1"/>
  <c r="F295"/>
  <c r="F295" i="4" s="1"/>
  <c r="E295" i="3"/>
  <c r="E295" i="4" s="1"/>
  <c r="C295" i="3"/>
  <c r="C295" i="4" s="1"/>
  <c r="B295" i="3"/>
  <c r="B295" i="4" s="1"/>
  <c r="G295" i="1"/>
  <c r="D295"/>
  <c r="A294" i="4"/>
  <c r="P294" i="3"/>
  <c r="R294" s="1"/>
  <c r="F294"/>
  <c r="F294" i="4" s="1"/>
  <c r="E294" i="3"/>
  <c r="C294"/>
  <c r="C294" i="4" s="1"/>
  <c r="B294" i="3"/>
  <c r="G294" i="1"/>
  <c r="D294"/>
  <c r="A293" i="4"/>
  <c r="P293" i="3"/>
  <c r="R293" s="1"/>
  <c r="F293"/>
  <c r="F293" i="4" s="1"/>
  <c r="E293" i="3"/>
  <c r="C293"/>
  <c r="C293" i="4" s="1"/>
  <c r="B293" i="3"/>
  <c r="G293" i="1"/>
  <c r="D293"/>
  <c r="A292" i="4"/>
  <c r="P292" i="3"/>
  <c r="R292" s="1"/>
  <c r="F292"/>
  <c r="E292"/>
  <c r="C292"/>
  <c r="B292"/>
  <c r="B292" i="4" s="1"/>
  <c r="B474" i="1"/>
  <c r="F356"/>
  <c r="E356"/>
  <c r="C356"/>
  <c r="B356"/>
  <c r="G292"/>
  <c r="D292"/>
  <c r="D323" i="3" l="1"/>
  <c r="C394"/>
  <c r="E394"/>
  <c r="E483"/>
  <c r="G483" i="1"/>
  <c r="F330" i="4"/>
  <c r="G323" i="3"/>
  <c r="F483"/>
  <c r="F394"/>
  <c r="D324"/>
  <c r="D483" s="1"/>
  <c r="C324" i="4"/>
  <c r="C329" s="1"/>
  <c r="C483" i="3"/>
  <c r="B324" i="4"/>
  <c r="B329" s="1"/>
  <c r="B483" i="3"/>
  <c r="G359" i="1"/>
  <c r="E330" i="4"/>
  <c r="G394" i="1"/>
  <c r="D394"/>
  <c r="D483"/>
  <c r="D359"/>
  <c r="B394" i="3"/>
  <c r="G324"/>
  <c r="H324" i="1"/>
  <c r="G323" i="4"/>
  <c r="E323"/>
  <c r="D323"/>
  <c r="H323" i="3"/>
  <c r="B323" i="4"/>
  <c r="B330" s="1"/>
  <c r="F480" i="3"/>
  <c r="G480" i="1"/>
  <c r="B322" i="4"/>
  <c r="D322" i="3"/>
  <c r="H323" i="1"/>
  <c r="F393" i="3"/>
  <c r="F395" s="1"/>
  <c r="E393"/>
  <c r="E395" s="1"/>
  <c r="C322" i="4"/>
  <c r="C479" i="3"/>
  <c r="C393"/>
  <c r="B393"/>
  <c r="G393" i="1"/>
  <c r="G395" s="1"/>
  <c r="C395"/>
  <c r="B395"/>
  <c r="D393"/>
  <c r="C477" i="3"/>
  <c r="C357"/>
  <c r="B477"/>
  <c r="B357"/>
  <c r="B360" i="1"/>
  <c r="G322" i="3"/>
  <c r="G320"/>
  <c r="G320" i="4" s="1"/>
  <c r="H322" i="1"/>
  <c r="H321"/>
  <c r="C480" i="3"/>
  <c r="D480" i="1"/>
  <c r="G321" i="3"/>
  <c r="G321" i="4" s="1"/>
  <c r="D321" i="3"/>
  <c r="E320" i="4"/>
  <c r="H320" i="1"/>
  <c r="D320" i="3"/>
  <c r="D319"/>
  <c r="D319" i="4" s="1"/>
  <c r="G319" i="3"/>
  <c r="G319" i="4" s="1"/>
  <c r="H319" i="1"/>
  <c r="F318" i="4"/>
  <c r="F317"/>
  <c r="F316"/>
  <c r="C359" i="3"/>
  <c r="H318" i="1"/>
  <c r="F314" i="4"/>
  <c r="F315"/>
  <c r="E328" i="3"/>
  <c r="G318"/>
  <c r="G318" i="4" s="1"/>
  <c r="D318" i="3"/>
  <c r="D318" i="4" s="1"/>
  <c r="R327" i="3"/>
  <c r="P327"/>
  <c r="G317"/>
  <c r="G317" i="4" s="1"/>
  <c r="D317" i="3"/>
  <c r="D317" i="4" s="1"/>
  <c r="H317" i="1"/>
  <c r="F359" i="3"/>
  <c r="E359"/>
  <c r="C316" i="4"/>
  <c r="B359" i="3"/>
  <c r="B480"/>
  <c r="R326"/>
  <c r="H316" i="1"/>
  <c r="F358" i="3"/>
  <c r="F360" s="1"/>
  <c r="F392"/>
  <c r="F479"/>
  <c r="F486" s="1"/>
  <c r="E479"/>
  <c r="E358"/>
  <c r="E360" s="1"/>
  <c r="E392"/>
  <c r="C358"/>
  <c r="C392"/>
  <c r="B479"/>
  <c r="B358"/>
  <c r="B360" s="1"/>
  <c r="P326"/>
  <c r="B392"/>
  <c r="G358" i="1"/>
  <c r="D358"/>
  <c r="G316" i="3"/>
  <c r="B330"/>
  <c r="D314"/>
  <c r="D315"/>
  <c r="C328"/>
  <c r="B328"/>
  <c r="D316"/>
  <c r="F486" i="1"/>
  <c r="E486"/>
  <c r="C489"/>
  <c r="B363"/>
  <c r="F363"/>
  <c r="C365"/>
  <c r="F487"/>
  <c r="E490"/>
  <c r="E360"/>
  <c r="E363"/>
  <c r="B365"/>
  <c r="F365"/>
  <c r="B490"/>
  <c r="C490"/>
  <c r="C363"/>
  <c r="B315" i="4"/>
  <c r="H314" i="1"/>
  <c r="C330" i="3"/>
  <c r="F328"/>
  <c r="F330"/>
  <c r="E486"/>
  <c r="E330"/>
  <c r="C486"/>
  <c r="H462"/>
  <c r="H459"/>
  <c r="C398"/>
  <c r="F398"/>
  <c r="G314"/>
  <c r="G314" i="4" s="1"/>
  <c r="G315" i="3"/>
  <c r="B314" i="4"/>
  <c r="G313" i="3"/>
  <c r="G313" i="4" s="1"/>
  <c r="D314"/>
  <c r="H315" i="1"/>
  <c r="F313" i="4"/>
  <c r="D313" i="3"/>
  <c r="H313" i="1"/>
  <c r="G312" i="3"/>
  <c r="G312" i="4" s="1"/>
  <c r="E312"/>
  <c r="H312" i="1"/>
  <c r="D312" i="3"/>
  <c r="D312" i="4" s="1"/>
  <c r="G311" i="3"/>
  <c r="G311" i="4" s="1"/>
  <c r="D311" i="3"/>
  <c r="H311" i="1"/>
  <c r="H310"/>
  <c r="D310" i="3"/>
  <c r="G310"/>
  <c r="E310" i="4"/>
  <c r="G479" i="1"/>
  <c r="G392"/>
  <c r="D479"/>
  <c r="D392"/>
  <c r="D477"/>
  <c r="E400"/>
  <c r="F398"/>
  <c r="F400"/>
  <c r="E398"/>
  <c r="C398"/>
  <c r="C400"/>
  <c r="B400"/>
  <c r="B489"/>
  <c r="B398"/>
  <c r="H309"/>
  <c r="G309" i="3"/>
  <c r="G309" i="4" s="1"/>
  <c r="D309" i="3"/>
  <c r="H308" i="1"/>
  <c r="G308" i="3"/>
  <c r="G308" i="4" s="1"/>
  <c r="D308" i="3"/>
  <c r="D308" i="4" s="1"/>
  <c r="G307" i="3"/>
  <c r="G307" i="4" s="1"/>
  <c r="H307" i="1"/>
  <c r="D307" i="3"/>
  <c r="G306"/>
  <c r="G306" i="4" s="1"/>
  <c r="D306" i="3"/>
  <c r="B306" i="4"/>
  <c r="E303"/>
  <c r="G357" i="1"/>
  <c r="H306"/>
  <c r="G305" i="3"/>
  <c r="G305" i="4" s="1"/>
  <c r="E304"/>
  <c r="D305" i="3"/>
  <c r="H304" i="1"/>
  <c r="H305"/>
  <c r="C304" i="4"/>
  <c r="G304" i="3"/>
  <c r="D304"/>
  <c r="G477" i="1"/>
  <c r="D357"/>
  <c r="D303" i="3"/>
  <c r="D303" i="4" s="1"/>
  <c r="H303" i="1"/>
  <c r="G303" i="3"/>
  <c r="G303" i="4" s="1"/>
  <c r="G302" i="3"/>
  <c r="D302"/>
  <c r="D302" i="4" s="1"/>
  <c r="G301" i="3"/>
  <c r="G301" i="4" s="1"/>
  <c r="E301"/>
  <c r="H302" i="1"/>
  <c r="H301"/>
  <c r="D301" i="3"/>
  <c r="D301" i="4" s="1"/>
  <c r="H300" i="1"/>
  <c r="D299" i="3"/>
  <c r="D300"/>
  <c r="D300" i="4" s="1"/>
  <c r="G300" i="3"/>
  <c r="G300" i="4" s="1"/>
  <c r="B299"/>
  <c r="D299"/>
  <c r="H298" i="1"/>
  <c r="G299" i="3"/>
  <c r="H299" i="1"/>
  <c r="E298" i="4"/>
  <c r="C298"/>
  <c r="G476" i="1"/>
  <c r="D476"/>
  <c r="D298" i="3"/>
  <c r="D298" i="4" s="1"/>
  <c r="G298" i="3"/>
  <c r="D297"/>
  <c r="D297" i="4" s="1"/>
  <c r="G297" i="3"/>
  <c r="G297" i="4" s="1"/>
  <c r="B297"/>
  <c r="H297" i="1"/>
  <c r="G296" i="3"/>
  <c r="G296" i="4" s="1"/>
  <c r="H296" i="1"/>
  <c r="D296" i="3"/>
  <c r="D295"/>
  <c r="D295" i="4" s="1"/>
  <c r="H295" i="1"/>
  <c r="G295" i="3"/>
  <c r="G295" i="4" s="1"/>
  <c r="D294" i="3"/>
  <c r="D294" i="4" s="1"/>
  <c r="H294" i="1"/>
  <c r="G294" i="3"/>
  <c r="G294" i="4" s="1"/>
  <c r="B294"/>
  <c r="E294"/>
  <c r="D293" i="3"/>
  <c r="G293"/>
  <c r="G293" i="4" s="1"/>
  <c r="B293"/>
  <c r="E293"/>
  <c r="C292"/>
  <c r="H293" i="1"/>
  <c r="H292"/>
  <c r="F292" i="4"/>
  <c r="E292"/>
  <c r="G292" i="3"/>
  <c r="D292"/>
  <c r="A291" i="4"/>
  <c r="P291" i="3"/>
  <c r="R291" s="1"/>
  <c r="F291"/>
  <c r="E291"/>
  <c r="C291"/>
  <c r="B291"/>
  <c r="G291" i="1"/>
  <c r="D291"/>
  <c r="A290" i="4"/>
  <c r="P290" i="3"/>
  <c r="R290" s="1"/>
  <c r="F290"/>
  <c r="F290" i="4" s="1"/>
  <c r="E290" i="3"/>
  <c r="E290" i="4" s="1"/>
  <c r="C290" i="3"/>
  <c r="C290" i="4" s="1"/>
  <c r="B290" i="3"/>
  <c r="D394" l="1"/>
  <c r="D324" i="4"/>
  <c r="D330" s="1"/>
  <c r="H324" i="3"/>
  <c r="G483"/>
  <c r="G394"/>
  <c r="G324" i="4"/>
  <c r="G329" s="1"/>
  <c r="C330"/>
  <c r="H394" i="1"/>
  <c r="H359"/>
  <c r="H483"/>
  <c r="H324" i="4"/>
  <c r="D329"/>
  <c r="H323"/>
  <c r="G480" i="3"/>
  <c r="D395" i="1"/>
  <c r="D322" i="4"/>
  <c r="H322" i="3"/>
  <c r="G322" i="4"/>
  <c r="H321" i="3"/>
  <c r="H321" i="4" s="1"/>
  <c r="H320" i="3"/>
  <c r="H320" i="4" s="1"/>
  <c r="G393" i="3"/>
  <c r="G395" s="1"/>
  <c r="C395"/>
  <c r="B395"/>
  <c r="D393"/>
  <c r="H393" i="1"/>
  <c r="C360" i="3"/>
  <c r="D357"/>
  <c r="D477"/>
  <c r="D321" i="4"/>
  <c r="D313"/>
  <c r="D480" i="3"/>
  <c r="H480" i="1"/>
  <c r="D320" i="4"/>
  <c r="H319" i="3"/>
  <c r="H319" i="4" s="1"/>
  <c r="D316"/>
  <c r="D315"/>
  <c r="H318" i="3"/>
  <c r="H318" i="4" s="1"/>
  <c r="H317" i="3"/>
  <c r="H315"/>
  <c r="G359"/>
  <c r="G316" i="4"/>
  <c r="H316" i="3"/>
  <c r="D359"/>
  <c r="G479"/>
  <c r="G486" s="1"/>
  <c r="G392"/>
  <c r="G358"/>
  <c r="G360" s="1"/>
  <c r="C400"/>
  <c r="D479"/>
  <c r="D486" s="1"/>
  <c r="D392"/>
  <c r="D358"/>
  <c r="H358" i="1"/>
  <c r="E398" i="3"/>
  <c r="C363"/>
  <c r="C365"/>
  <c r="F365"/>
  <c r="F363"/>
  <c r="B365"/>
  <c r="B363"/>
  <c r="F487"/>
  <c r="F490"/>
  <c r="E365"/>
  <c r="E363"/>
  <c r="B487"/>
  <c r="B490"/>
  <c r="C490"/>
  <c r="C487"/>
  <c r="E490"/>
  <c r="E487"/>
  <c r="G486" i="1"/>
  <c r="G489"/>
  <c r="D486"/>
  <c r="D489"/>
  <c r="D360"/>
  <c r="D365"/>
  <c r="D363"/>
  <c r="G487"/>
  <c r="G490"/>
  <c r="D487"/>
  <c r="D490"/>
  <c r="G360"/>
  <c r="G363"/>
  <c r="G365"/>
  <c r="F400" i="3"/>
  <c r="G315" i="4"/>
  <c r="D310"/>
  <c r="B398" i="3"/>
  <c r="B400"/>
  <c r="G328"/>
  <c r="G330"/>
  <c r="E400"/>
  <c r="D328"/>
  <c r="D330"/>
  <c r="H313"/>
  <c r="H314"/>
  <c r="H312"/>
  <c r="H311"/>
  <c r="H311" i="4" s="1"/>
  <c r="D311"/>
  <c r="G310"/>
  <c r="H310" i="3"/>
  <c r="H479" i="1"/>
  <c r="H392"/>
  <c r="G304" i="4"/>
  <c r="F489" i="3"/>
  <c r="E489"/>
  <c r="C489"/>
  <c r="B486"/>
  <c r="B489"/>
  <c r="G400" i="1"/>
  <c r="G398"/>
  <c r="D400"/>
  <c r="D398"/>
  <c r="H309" i="3"/>
  <c r="H309" i="4" s="1"/>
  <c r="D309"/>
  <c r="H308" i="3"/>
  <c r="H308" i="4" s="1"/>
  <c r="H307" i="3"/>
  <c r="H307" i="4" s="1"/>
  <c r="D307"/>
  <c r="H306" i="3"/>
  <c r="H306" i="4" s="1"/>
  <c r="D306"/>
  <c r="H305" i="3"/>
  <c r="H305" i="4" s="1"/>
  <c r="D305"/>
  <c r="H304" i="3"/>
  <c r="D304" i="4"/>
  <c r="G302"/>
  <c r="H303" i="3"/>
  <c r="H303" i="4" s="1"/>
  <c r="D293"/>
  <c r="H357" i="1"/>
  <c r="H477"/>
  <c r="H302" i="3"/>
  <c r="H302" i="4" s="1"/>
  <c r="H301" i="3"/>
  <c r="H301" i="4" s="1"/>
  <c r="H300" i="3"/>
  <c r="H300" i="4" s="1"/>
  <c r="H299" i="3"/>
  <c r="G299" i="4"/>
  <c r="G298"/>
  <c r="G292"/>
  <c r="H298" i="3"/>
  <c r="D292" i="4"/>
  <c r="F291"/>
  <c r="C291"/>
  <c r="H476" i="1"/>
  <c r="H297" i="3"/>
  <c r="H297" i="4" s="1"/>
  <c r="H296" i="3"/>
  <c r="H296" i="4" s="1"/>
  <c r="D296"/>
  <c r="H295" i="3"/>
  <c r="H294"/>
  <c r="H293"/>
  <c r="E291" i="4"/>
  <c r="B291"/>
  <c r="H292" i="3"/>
  <c r="G291"/>
  <c r="H291" i="1"/>
  <c r="D290" i="3"/>
  <c r="D291"/>
  <c r="G290"/>
  <c r="B290" i="4"/>
  <c r="G290" i="1"/>
  <c r="D290"/>
  <c r="A289" i="4"/>
  <c r="P289" i="3"/>
  <c r="R289" s="1"/>
  <c r="F289"/>
  <c r="F289" i="4" s="1"/>
  <c r="E289" i="3"/>
  <c r="E289" i="4" s="1"/>
  <c r="C289" i="3"/>
  <c r="C289" i="4" s="1"/>
  <c r="B289" i="3"/>
  <c r="B289" i="4" s="1"/>
  <c r="G289" i="1"/>
  <c r="D289"/>
  <c r="H394" i="3" l="1"/>
  <c r="H483"/>
  <c r="G330" i="4"/>
  <c r="H329"/>
  <c r="H330"/>
  <c r="H322"/>
  <c r="D395" i="3"/>
  <c r="H393"/>
  <c r="H395" i="1"/>
  <c r="D360" i="3"/>
  <c r="H357"/>
  <c r="H477"/>
  <c r="H480"/>
  <c r="H317" i="4"/>
  <c r="H313"/>
  <c r="H314"/>
  <c r="H315"/>
  <c r="H359" i="3"/>
  <c r="H316" i="4"/>
  <c r="H479" i="3"/>
  <c r="H486" s="1"/>
  <c r="H392"/>
  <c r="H358"/>
  <c r="H360" s="1"/>
  <c r="D365"/>
  <c r="D363"/>
  <c r="D490"/>
  <c r="D487"/>
  <c r="G490"/>
  <c r="G487"/>
  <c r="G363"/>
  <c r="G365"/>
  <c r="H486" i="1"/>
  <c r="H489"/>
  <c r="H487"/>
  <c r="H490"/>
  <c r="H360"/>
  <c r="H365"/>
  <c r="H363"/>
  <c r="G398" i="3"/>
  <c r="G400"/>
  <c r="D398"/>
  <c r="D400"/>
  <c r="H328"/>
  <c r="H330"/>
  <c r="H312" i="4"/>
  <c r="H310"/>
  <c r="G489" i="3"/>
  <c r="D489"/>
  <c r="H400" i="1"/>
  <c r="H398"/>
  <c r="H304" i="4"/>
  <c r="H299"/>
  <c r="H298"/>
  <c r="H295"/>
  <c r="H294"/>
  <c r="H293"/>
  <c r="H292"/>
  <c r="G291"/>
  <c r="H291" i="3"/>
  <c r="H290"/>
  <c r="D291" i="4"/>
  <c r="G290"/>
  <c r="H290" i="1"/>
  <c r="D290" i="4"/>
  <c r="G289" i="3"/>
  <c r="G289" i="4" s="1"/>
  <c r="D289" i="3"/>
  <c r="D289" i="4" s="1"/>
  <c r="H289" i="1"/>
  <c r="H395" i="3" l="1"/>
  <c r="H365"/>
  <c r="H363"/>
  <c r="H490"/>
  <c r="H487"/>
  <c r="H398"/>
  <c r="H400"/>
  <c r="H489"/>
  <c r="H291" i="4"/>
  <c r="H290"/>
  <c r="H289" i="3"/>
  <c r="H289" i="4" s="1"/>
  <c r="A288" l="1"/>
  <c r="P288" i="3"/>
  <c r="R288" s="1"/>
  <c r="F288"/>
  <c r="E288"/>
  <c r="E288" i="4" s="1"/>
  <c r="C288" i="3"/>
  <c r="B288"/>
  <c r="G288" i="1"/>
  <c r="D288"/>
  <c r="A287" i="4"/>
  <c r="P287" i="3"/>
  <c r="R287" s="1"/>
  <c r="F287"/>
  <c r="E287"/>
  <c r="C287"/>
  <c r="C287" i="4" s="1"/>
  <c r="B287" i="3"/>
  <c r="G287" i="1"/>
  <c r="D287"/>
  <c r="A286" i="4"/>
  <c r="P286" i="3"/>
  <c r="R286" s="1"/>
  <c r="F286"/>
  <c r="E286"/>
  <c r="C286"/>
  <c r="B286"/>
  <c r="F473" i="1"/>
  <c r="E473"/>
  <c r="C473"/>
  <c r="B473"/>
  <c r="B389"/>
  <c r="F389"/>
  <c r="E389"/>
  <c r="C389"/>
  <c r="G286"/>
  <c r="D286"/>
  <c r="A285" i="4"/>
  <c r="A284"/>
  <c r="A283"/>
  <c r="P285" i="3"/>
  <c r="R285" s="1"/>
  <c r="F285"/>
  <c r="E285"/>
  <c r="E285" i="4" s="1"/>
  <c r="C285" i="3"/>
  <c r="B285"/>
  <c r="G285" i="1"/>
  <c r="D285"/>
  <c r="P284" i="3"/>
  <c r="R284" s="1"/>
  <c r="F284"/>
  <c r="E284"/>
  <c r="E284" i="4" s="1"/>
  <c r="C284" i="3"/>
  <c r="B284"/>
  <c r="B284" i="4" s="1"/>
  <c r="G284" i="1"/>
  <c r="D284"/>
  <c r="P283" i="3"/>
  <c r="R283" s="1"/>
  <c r="F283"/>
  <c r="E283"/>
  <c r="C283"/>
  <c r="C283" i="4" s="1"/>
  <c r="B283" i="3"/>
  <c r="B283" i="4" s="1"/>
  <c r="G283" i="1"/>
  <c r="D283"/>
  <c r="A282" i="4"/>
  <c r="E282" i="3"/>
  <c r="P282"/>
  <c r="R282" s="1"/>
  <c r="F282"/>
  <c r="C282"/>
  <c r="C282" i="4" s="1"/>
  <c r="B282" i="3"/>
  <c r="B282" i="4" s="1"/>
  <c r="F471" i="1"/>
  <c r="E471"/>
  <c r="C471"/>
  <c r="G282"/>
  <c r="D282"/>
  <c r="B286" i="4" l="1"/>
  <c r="E286"/>
  <c r="C284"/>
  <c r="E283"/>
  <c r="D391" i="1"/>
  <c r="D474"/>
  <c r="G474"/>
  <c r="G391"/>
  <c r="C285" i="4"/>
  <c r="E287"/>
  <c r="C288"/>
  <c r="B288"/>
  <c r="F284"/>
  <c r="F285"/>
  <c r="F283"/>
  <c r="F287"/>
  <c r="F288"/>
  <c r="F282"/>
  <c r="F286"/>
  <c r="G288" i="3"/>
  <c r="D288"/>
  <c r="H288" i="1"/>
  <c r="G287" i="3"/>
  <c r="G287" i="4" s="1"/>
  <c r="D287" i="3"/>
  <c r="B287" i="4"/>
  <c r="H287" i="1"/>
  <c r="G286" i="3"/>
  <c r="D286"/>
  <c r="C286" i="4"/>
  <c r="D285" i="3"/>
  <c r="H286" i="1"/>
  <c r="B285" i="4"/>
  <c r="G285" i="3"/>
  <c r="H285" i="1"/>
  <c r="G284" i="3"/>
  <c r="G284" i="4" s="1"/>
  <c r="D284" i="3"/>
  <c r="H284" i="1"/>
  <c r="H283"/>
  <c r="G282" i="3"/>
  <c r="G282" i="4" s="1"/>
  <c r="G283" i="3"/>
  <c r="D283"/>
  <c r="D283" i="4" s="1"/>
  <c r="E282"/>
  <c r="D282" i="3"/>
  <c r="D282" i="4" s="1"/>
  <c r="H282" i="1"/>
  <c r="A281" i="4"/>
  <c r="A280"/>
  <c r="A279"/>
  <c r="P281" i="3"/>
  <c r="R281" s="1"/>
  <c r="F281"/>
  <c r="E281"/>
  <c r="E281" i="4" s="1"/>
  <c r="C281" i="3"/>
  <c r="C281" i="4" s="1"/>
  <c r="B281" i="3"/>
  <c r="G281" i="1"/>
  <c r="D281"/>
  <c r="D286" i="4" l="1"/>
  <c r="D284"/>
  <c r="G283"/>
  <c r="H391" i="1"/>
  <c r="H474"/>
  <c r="D285" i="4"/>
  <c r="G288"/>
  <c r="D288"/>
  <c r="F281"/>
  <c r="H288" i="3"/>
  <c r="H287"/>
  <c r="D287" i="4"/>
  <c r="G286"/>
  <c r="H286" i="3"/>
  <c r="H285"/>
  <c r="G285" i="4"/>
  <c r="H284" i="3"/>
  <c r="H283"/>
  <c r="H282"/>
  <c r="D281"/>
  <c r="D281" i="4" s="1"/>
  <c r="B281"/>
  <c r="G281" i="3"/>
  <c r="H281" i="1"/>
  <c r="P280" i="3"/>
  <c r="F280"/>
  <c r="E280"/>
  <c r="C280"/>
  <c r="B280"/>
  <c r="F468" i="1"/>
  <c r="E468"/>
  <c r="C468"/>
  <c r="F467"/>
  <c r="E467"/>
  <c r="C467"/>
  <c r="F470"/>
  <c r="E470"/>
  <c r="C470"/>
  <c r="B471"/>
  <c r="B470"/>
  <c r="B468"/>
  <c r="B467"/>
  <c r="F355"/>
  <c r="E355"/>
  <c r="C355"/>
  <c r="F354"/>
  <c r="E354"/>
  <c r="C354"/>
  <c r="B355"/>
  <c r="B354"/>
  <c r="E330"/>
  <c r="C330"/>
  <c r="B330"/>
  <c r="E328"/>
  <c r="C328"/>
  <c r="B328"/>
  <c r="G280"/>
  <c r="G356" s="1"/>
  <c r="D280"/>
  <c r="D356" s="1"/>
  <c r="P279" i="3"/>
  <c r="R279" s="1"/>
  <c r="F279"/>
  <c r="F279" i="4" s="1"/>
  <c r="E279" i="3"/>
  <c r="C279"/>
  <c r="B279"/>
  <c r="G279" i="1"/>
  <c r="D279"/>
  <c r="H284" i="4" l="1"/>
  <c r="H285"/>
  <c r="H283"/>
  <c r="H287"/>
  <c r="H282"/>
  <c r="H288"/>
  <c r="H286"/>
  <c r="G473" i="1"/>
  <c r="D473"/>
  <c r="E279" i="4"/>
  <c r="F280"/>
  <c r="E280"/>
  <c r="C280"/>
  <c r="B280"/>
  <c r="C279"/>
  <c r="H281" i="3"/>
  <c r="B279" i="4"/>
  <c r="G281"/>
  <c r="G280" i="3"/>
  <c r="D280"/>
  <c r="R280"/>
  <c r="H280" i="1"/>
  <c r="H356" s="1"/>
  <c r="G279" i="3"/>
  <c r="D279"/>
  <c r="H279" i="1"/>
  <c r="H281" i="4" l="1"/>
  <c r="H473" i="1"/>
  <c r="G279" i="4"/>
  <c r="D279"/>
  <c r="D280"/>
  <c r="G280"/>
  <c r="H280" i="3"/>
  <c r="H279"/>
  <c r="H279" i="4" l="1"/>
  <c r="H280"/>
  <c r="A278"/>
  <c r="P278" i="3"/>
  <c r="R278" s="1"/>
  <c r="F278"/>
  <c r="E278"/>
  <c r="C278"/>
  <c r="C278" i="4" s="1"/>
  <c r="B278" i="3"/>
  <c r="B278" i="4" s="1"/>
  <c r="G278" i="1"/>
  <c r="D278"/>
  <c r="A277" i="4"/>
  <c r="P277" i="3"/>
  <c r="R277" s="1"/>
  <c r="F277"/>
  <c r="E277"/>
  <c r="C277"/>
  <c r="C277" i="4" s="1"/>
  <c r="B277" i="3"/>
  <c r="G277" i="1"/>
  <c r="D277"/>
  <c r="A276" i="4"/>
  <c r="P275" i="3"/>
  <c r="R275" s="1"/>
  <c r="F275"/>
  <c r="F275" i="4" s="1"/>
  <c r="E275" i="3"/>
  <c r="C275"/>
  <c r="C275" i="4" s="1"/>
  <c r="B275" i="3"/>
  <c r="B275" i="4" s="1"/>
  <c r="G276" i="1"/>
  <c r="D276"/>
  <c r="E277" i="4" l="1"/>
  <c r="F277"/>
  <c r="F278"/>
  <c r="E278"/>
  <c r="E275"/>
  <c r="D278" i="3"/>
  <c r="H278" i="1"/>
  <c r="G278" i="3"/>
  <c r="G277"/>
  <c r="G275"/>
  <c r="D277"/>
  <c r="B277" i="4"/>
  <c r="H277" i="1"/>
  <c r="D275" i="3"/>
  <c r="H276" i="1"/>
  <c r="A275" i="4"/>
  <c r="P276" i="3"/>
  <c r="R276" s="1"/>
  <c r="F276"/>
  <c r="E276"/>
  <c r="E276" i="4" s="1"/>
  <c r="C276" i="3"/>
  <c r="B276"/>
  <c r="B276" i="4" s="1"/>
  <c r="G275" i="1"/>
  <c r="D275"/>
  <c r="A274" i="4"/>
  <c r="P274" i="3"/>
  <c r="R274" s="1"/>
  <c r="F274"/>
  <c r="E274"/>
  <c r="C274"/>
  <c r="B274"/>
  <c r="G274" i="1"/>
  <c r="G390" s="1"/>
  <c r="D274"/>
  <c r="D390" s="1"/>
  <c r="A273" i="4"/>
  <c r="P273" i="3"/>
  <c r="R273" s="1"/>
  <c r="F273"/>
  <c r="F273" i="4" s="1"/>
  <c r="E273" i="3"/>
  <c r="E273" i="4" s="1"/>
  <c r="C273" i="3"/>
  <c r="C273" i="4" s="1"/>
  <c r="B273" i="3"/>
  <c r="B273" i="4" s="1"/>
  <c r="G273" i="1"/>
  <c r="D273"/>
  <c r="B449"/>
  <c r="F446"/>
  <c r="B446"/>
  <c r="A272" i="4"/>
  <c r="P272" i="3"/>
  <c r="R272" s="1"/>
  <c r="F272"/>
  <c r="F272" i="4" s="1"/>
  <c r="E272" i="3"/>
  <c r="E272" i="4" s="1"/>
  <c r="C272" i="3"/>
  <c r="C272" i="4" s="1"/>
  <c r="B272" i="3"/>
  <c r="B272" i="4" s="1"/>
  <c r="G272" i="1"/>
  <c r="D272"/>
  <c r="A271" i="4"/>
  <c r="P271" i="3"/>
  <c r="R271" s="1"/>
  <c r="F271"/>
  <c r="F271" i="4" s="1"/>
  <c r="E271" i="3"/>
  <c r="E271" i="4" s="1"/>
  <c r="C271" i="3"/>
  <c r="B271"/>
  <c r="B271" i="4" s="1"/>
  <c r="G271" i="1"/>
  <c r="D271"/>
  <c r="G277" i="4" l="1"/>
  <c r="G471" i="1"/>
  <c r="D471"/>
  <c r="G278" i="4"/>
  <c r="F276"/>
  <c r="C276"/>
  <c r="H278" i="3"/>
  <c r="H278" i="4" s="1"/>
  <c r="D278"/>
  <c r="H277" i="3"/>
  <c r="G275" i="4"/>
  <c r="H275" i="3"/>
  <c r="D277" i="4"/>
  <c r="F274"/>
  <c r="E274"/>
  <c r="C274"/>
  <c r="D275"/>
  <c r="B274"/>
  <c r="G276" i="3"/>
  <c r="G276" i="4" s="1"/>
  <c r="D276" i="3"/>
  <c r="H275" i="1"/>
  <c r="G273" i="3"/>
  <c r="G273" i="4" s="1"/>
  <c r="D274" i="3"/>
  <c r="H274" i="1"/>
  <c r="H390" s="1"/>
  <c r="G274" i="3"/>
  <c r="D273"/>
  <c r="D273" i="4" s="1"/>
  <c r="H273" i="1"/>
  <c r="G272" i="3"/>
  <c r="G272" i="4" s="1"/>
  <c r="H272" i="1"/>
  <c r="D272" i="3"/>
  <c r="D272" i="4" s="1"/>
  <c r="D271" i="3"/>
  <c r="C271" i="4"/>
  <c r="G271" i="3"/>
  <c r="H271" i="1"/>
  <c r="H277" i="4" l="1"/>
  <c r="D271"/>
  <c r="H471" i="1"/>
  <c r="D276" i="4"/>
  <c r="G274"/>
  <c r="D274"/>
  <c r="H275"/>
  <c r="H276" i="3"/>
  <c r="H273"/>
  <c r="H273" i="4" s="1"/>
  <c r="H274" i="3"/>
  <c r="H271"/>
  <c r="H272"/>
  <c r="H272" i="4" s="1"/>
  <c r="G271"/>
  <c r="A270"/>
  <c r="P270" i="3"/>
  <c r="R270" s="1"/>
  <c r="F270"/>
  <c r="E270"/>
  <c r="E270" i="4" s="1"/>
  <c r="C270" i="3"/>
  <c r="C270" i="4" s="1"/>
  <c r="B270" i="3"/>
  <c r="G270" i="1"/>
  <c r="D270"/>
  <c r="A268" i="4"/>
  <c r="P269" i="3"/>
  <c r="R269" s="1"/>
  <c r="F269"/>
  <c r="E269"/>
  <c r="C269"/>
  <c r="B269"/>
  <c r="B269" i="4" s="1"/>
  <c r="G268" i="1"/>
  <c r="D268"/>
  <c r="C269" i="4" l="1"/>
  <c r="H271"/>
  <c r="E269"/>
  <c r="H276"/>
  <c r="H274"/>
  <c r="F269"/>
  <c r="F270"/>
  <c r="D270" i="3"/>
  <c r="D270" i="4" s="1"/>
  <c r="G270" i="3"/>
  <c r="G270" i="4" s="1"/>
  <c r="B270"/>
  <c r="H270" i="1"/>
  <c r="G269" i="3"/>
  <c r="D269"/>
  <c r="H268" i="1"/>
  <c r="A269" i="4"/>
  <c r="P268" i="3"/>
  <c r="F268"/>
  <c r="E268"/>
  <c r="C268"/>
  <c r="B268"/>
  <c r="F268" i="4" l="1"/>
  <c r="B268"/>
  <c r="E268"/>
  <c r="C268"/>
  <c r="H270" i="3"/>
  <c r="H270" i="4" s="1"/>
  <c r="H269" i="3"/>
  <c r="R268"/>
  <c r="G268"/>
  <c r="D268"/>
  <c r="G269" i="1"/>
  <c r="D269"/>
  <c r="A267" i="4"/>
  <c r="P267" i="3"/>
  <c r="R267" s="1"/>
  <c r="A266" i="4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58"/>
  <c r="F156"/>
  <c r="F155"/>
  <c r="F154"/>
  <c r="F153"/>
  <c r="F152"/>
  <c r="F151"/>
  <c r="F150"/>
  <c r="F149"/>
  <c r="F148"/>
  <c r="F147"/>
  <c r="E147"/>
  <c r="C147"/>
  <c r="B147"/>
  <c r="F146"/>
  <c r="E146"/>
  <c r="C146"/>
  <c r="B146"/>
  <c r="F145"/>
  <c r="E145"/>
  <c r="C145"/>
  <c r="B145"/>
  <c r="F144"/>
  <c r="E144"/>
  <c r="C144"/>
  <c r="B144"/>
  <c r="F143"/>
  <c r="E143"/>
  <c r="C143"/>
  <c r="B143"/>
  <c r="F142"/>
  <c r="E142"/>
  <c r="C142"/>
  <c r="B142"/>
  <c r="F141"/>
  <c r="C141"/>
  <c r="B141"/>
  <c r="F140"/>
  <c r="E140"/>
  <c r="C140"/>
  <c r="B140"/>
  <c r="F139"/>
  <c r="E139"/>
  <c r="C139"/>
  <c r="B139"/>
  <c r="F138"/>
  <c r="E138"/>
  <c r="C138"/>
  <c r="B138"/>
  <c r="F137"/>
  <c r="E137"/>
  <c r="C137"/>
  <c r="B137"/>
  <c r="F136"/>
  <c r="E136"/>
  <c r="C136"/>
  <c r="B136"/>
  <c r="F135"/>
  <c r="C135"/>
  <c r="B135"/>
  <c r="F134"/>
  <c r="C134"/>
  <c r="B134"/>
  <c r="F133"/>
  <c r="E133"/>
  <c r="C133"/>
  <c r="B133"/>
  <c r="F132"/>
  <c r="E132"/>
  <c r="C132"/>
  <c r="B132"/>
  <c r="F131"/>
  <c r="E131"/>
  <c r="C131"/>
  <c r="B131"/>
  <c r="F130"/>
  <c r="E130"/>
  <c r="C130"/>
  <c r="B130"/>
  <c r="F129"/>
  <c r="E129"/>
  <c r="C129"/>
  <c r="B129"/>
  <c r="F128"/>
  <c r="E128"/>
  <c r="C128"/>
  <c r="B128"/>
  <c r="F127"/>
  <c r="E127"/>
  <c r="C127"/>
  <c r="B127"/>
  <c r="F126"/>
  <c r="E126"/>
  <c r="C126"/>
  <c r="B126"/>
  <c r="F125"/>
  <c r="E125"/>
  <c r="C125"/>
  <c r="B125"/>
  <c r="F124"/>
  <c r="E124"/>
  <c r="C124"/>
  <c r="B124"/>
  <c r="F123"/>
  <c r="E123"/>
  <c r="C123"/>
  <c r="B123"/>
  <c r="F122"/>
  <c r="C122"/>
  <c r="B122"/>
  <c r="F121"/>
  <c r="E121"/>
  <c r="C121"/>
  <c r="B121"/>
  <c r="F120"/>
  <c r="C120"/>
  <c r="B120"/>
  <c r="F119"/>
  <c r="E119"/>
  <c r="C119"/>
  <c r="B119"/>
  <c r="F118"/>
  <c r="C118"/>
  <c r="B118"/>
  <c r="F117"/>
  <c r="E117"/>
  <c r="C117"/>
  <c r="B117"/>
  <c r="F116"/>
  <c r="C116"/>
  <c r="B116"/>
  <c r="F115"/>
  <c r="C115"/>
  <c r="B115"/>
  <c r="F114"/>
  <c r="E114"/>
  <c r="C114"/>
  <c r="B114"/>
  <c r="F113"/>
  <c r="E113"/>
  <c r="C113"/>
  <c r="B113"/>
  <c r="F112"/>
  <c r="E112"/>
  <c r="C112"/>
  <c r="B112"/>
  <c r="F111"/>
  <c r="E111"/>
  <c r="C111"/>
  <c r="B111"/>
  <c r="F110"/>
  <c r="E110"/>
  <c r="C110"/>
  <c r="B110"/>
  <c r="F109"/>
  <c r="E109"/>
  <c r="C109"/>
  <c r="B109"/>
  <c r="F108"/>
  <c r="E108"/>
  <c r="C108"/>
  <c r="B108"/>
  <c r="F107"/>
  <c r="E107"/>
  <c r="C107"/>
  <c r="B107"/>
  <c r="F106"/>
  <c r="E106"/>
  <c r="C106"/>
  <c r="B106"/>
  <c r="F105"/>
  <c r="E105"/>
  <c r="C105"/>
  <c r="B105"/>
  <c r="F104"/>
  <c r="E104"/>
  <c r="C104"/>
  <c r="B104"/>
  <c r="F103"/>
  <c r="E103"/>
  <c r="C103"/>
  <c r="B103"/>
  <c r="F102"/>
  <c r="E102"/>
  <c r="C102"/>
  <c r="B102"/>
  <c r="F101"/>
  <c r="E101"/>
  <c r="C101"/>
  <c r="B101"/>
  <c r="F100"/>
  <c r="E100"/>
  <c r="C100"/>
  <c r="B100"/>
  <c r="F99"/>
  <c r="E99"/>
  <c r="C99"/>
  <c r="B99"/>
  <c r="F98"/>
  <c r="E98"/>
  <c r="C98"/>
  <c r="B98"/>
  <c r="F97"/>
  <c r="E97"/>
  <c r="C97"/>
  <c r="B97"/>
  <c r="F96"/>
  <c r="C96"/>
  <c r="B96"/>
  <c r="F95"/>
  <c r="E95"/>
  <c r="C95"/>
  <c r="B95"/>
  <c r="F94"/>
  <c r="E94"/>
  <c r="C94"/>
  <c r="B94"/>
  <c r="F93"/>
  <c r="E93"/>
  <c r="C93"/>
  <c r="B93"/>
  <c r="F92"/>
  <c r="E92"/>
  <c r="C92"/>
  <c r="B92"/>
  <c r="F91"/>
  <c r="E91"/>
  <c r="C91"/>
  <c r="B91"/>
  <c r="F90"/>
  <c r="E90"/>
  <c r="C90"/>
  <c r="B90"/>
  <c r="F89"/>
  <c r="E89"/>
  <c r="C89"/>
  <c r="B89"/>
  <c r="F88"/>
  <c r="E88"/>
  <c r="C88"/>
  <c r="B88"/>
  <c r="F87"/>
  <c r="E87"/>
  <c r="C87"/>
  <c r="B87"/>
  <c r="F86"/>
  <c r="E86"/>
  <c r="C86"/>
  <c r="B86"/>
  <c r="F85"/>
  <c r="E85"/>
  <c r="C85"/>
  <c r="B85"/>
  <c r="F84"/>
  <c r="E84"/>
  <c r="C84"/>
  <c r="B84"/>
  <c r="F83"/>
  <c r="E83"/>
  <c r="C83"/>
  <c r="B83"/>
  <c r="F82"/>
  <c r="E82"/>
  <c r="C82"/>
  <c r="B82"/>
  <c r="F81"/>
  <c r="E81"/>
  <c r="C81"/>
  <c r="B81"/>
  <c r="F80"/>
  <c r="E80"/>
  <c r="C80"/>
  <c r="B80"/>
  <c r="F79"/>
  <c r="E79"/>
  <c r="C79"/>
  <c r="B79"/>
  <c r="F78"/>
  <c r="E78"/>
  <c r="C78"/>
  <c r="B78"/>
  <c r="F77"/>
  <c r="E77"/>
  <c r="C77"/>
  <c r="B77"/>
  <c r="F76"/>
  <c r="E76"/>
  <c r="C76"/>
  <c r="B76"/>
  <c r="F75"/>
  <c r="E75"/>
  <c r="C75"/>
  <c r="B75"/>
  <c r="F74"/>
  <c r="E74"/>
  <c r="C74"/>
  <c r="B74"/>
  <c r="F73"/>
  <c r="E73"/>
  <c r="C73"/>
  <c r="B73"/>
  <c r="F72"/>
  <c r="E72"/>
  <c r="C72"/>
  <c r="B72"/>
  <c r="F71"/>
  <c r="E71"/>
  <c r="C71"/>
  <c r="B71"/>
  <c r="F70"/>
  <c r="C70"/>
  <c r="B70"/>
  <c r="F69"/>
  <c r="E69"/>
  <c r="C69"/>
  <c r="B69"/>
  <c r="F68"/>
  <c r="E68"/>
  <c r="C68"/>
  <c r="B68"/>
  <c r="F67"/>
  <c r="E67"/>
  <c r="C67"/>
  <c r="B67"/>
  <c r="F66"/>
  <c r="E66"/>
  <c r="C66"/>
  <c r="B66"/>
  <c r="F65"/>
  <c r="E65"/>
  <c r="C65"/>
  <c r="B65"/>
  <c r="F64"/>
  <c r="E64"/>
  <c r="C64"/>
  <c r="B64"/>
  <c r="F63"/>
  <c r="E63"/>
  <c r="C63"/>
  <c r="B63"/>
  <c r="F62"/>
  <c r="E62"/>
  <c r="C62"/>
  <c r="B62"/>
  <c r="F61"/>
  <c r="E61"/>
  <c r="C61"/>
  <c r="B61"/>
  <c r="F60"/>
  <c r="E60"/>
  <c r="C60"/>
  <c r="B60"/>
  <c r="F59"/>
  <c r="E59"/>
  <c r="C59"/>
  <c r="B59"/>
  <c r="F58"/>
  <c r="E58"/>
  <c r="C58"/>
  <c r="B58"/>
  <c r="F57"/>
  <c r="E57"/>
  <c r="C57"/>
  <c r="B57"/>
  <c r="F56"/>
  <c r="E56"/>
  <c r="C56"/>
  <c r="B56"/>
  <c r="F55"/>
  <c r="E55"/>
  <c r="C55"/>
  <c r="B55"/>
  <c r="F54"/>
  <c r="C54"/>
  <c r="B54"/>
  <c r="F53"/>
  <c r="E53"/>
  <c r="C53"/>
  <c r="B53"/>
  <c r="F52"/>
  <c r="E52"/>
  <c r="C52"/>
  <c r="B52"/>
  <c r="F51"/>
  <c r="E51"/>
  <c r="C51"/>
  <c r="B51"/>
  <c r="F50"/>
  <c r="E50"/>
  <c r="C50"/>
  <c r="B50"/>
  <c r="F49"/>
  <c r="E49"/>
  <c r="C49"/>
  <c r="B49"/>
  <c r="F48"/>
  <c r="E48"/>
  <c r="C48"/>
  <c r="B48"/>
  <c r="F47"/>
  <c r="E47"/>
  <c r="C47"/>
  <c r="B47"/>
  <c r="F46"/>
  <c r="E46"/>
  <c r="C46"/>
  <c r="B46"/>
  <c r="F45"/>
  <c r="E45"/>
  <c r="C45"/>
  <c r="B45"/>
  <c r="F44"/>
  <c r="C44"/>
  <c r="B44"/>
  <c r="F43"/>
  <c r="E43"/>
  <c r="C43"/>
  <c r="B43"/>
  <c r="F42"/>
  <c r="E42"/>
  <c r="C42"/>
  <c r="B42"/>
  <c r="F41"/>
  <c r="E41"/>
  <c r="C41"/>
  <c r="B41"/>
  <c r="F40"/>
  <c r="E40"/>
  <c r="C40"/>
  <c r="B40"/>
  <c r="F39"/>
  <c r="E39"/>
  <c r="C39"/>
  <c r="B39"/>
  <c r="F38"/>
  <c r="E38"/>
  <c r="C38"/>
  <c r="B38"/>
  <c r="F37"/>
  <c r="E37"/>
  <c r="C37"/>
  <c r="B37"/>
  <c r="F36"/>
  <c r="E36"/>
  <c r="C36"/>
  <c r="B36"/>
  <c r="F35"/>
  <c r="E35"/>
  <c r="C35"/>
  <c r="B35"/>
  <c r="F34"/>
  <c r="E34"/>
  <c r="C34"/>
  <c r="B34"/>
  <c r="F33"/>
  <c r="E33"/>
  <c r="C33"/>
  <c r="B33"/>
  <c r="F32"/>
  <c r="E32"/>
  <c r="C32"/>
  <c r="B32"/>
  <c r="F31"/>
  <c r="E31"/>
  <c r="C31"/>
  <c r="B31"/>
  <c r="F30"/>
  <c r="E30"/>
  <c r="C30"/>
  <c r="B30"/>
  <c r="F29"/>
  <c r="E29"/>
  <c r="C29"/>
  <c r="B29"/>
  <c r="F28"/>
  <c r="E28"/>
  <c r="C28"/>
  <c r="B28"/>
  <c r="F27"/>
  <c r="E27"/>
  <c r="C27"/>
  <c r="B27"/>
  <c r="F26"/>
  <c r="C26"/>
  <c r="B26"/>
  <c r="F25"/>
  <c r="E25"/>
  <c r="C25"/>
  <c r="B25"/>
  <c r="F24"/>
  <c r="E24"/>
  <c r="C24"/>
  <c r="B24"/>
  <c r="F23"/>
  <c r="E23"/>
  <c r="C23"/>
  <c r="B23"/>
  <c r="F22"/>
  <c r="C22"/>
  <c r="B22"/>
  <c r="F21"/>
  <c r="C21"/>
  <c r="B21"/>
  <c r="F20"/>
  <c r="E20"/>
  <c r="C20"/>
  <c r="B20"/>
  <c r="F19"/>
  <c r="E19"/>
  <c r="C19"/>
  <c r="B19"/>
  <c r="F18"/>
  <c r="E18"/>
  <c r="C18"/>
  <c r="B18"/>
  <c r="F17"/>
  <c r="C17"/>
  <c r="B17"/>
  <c r="F16"/>
  <c r="E16"/>
  <c r="C16"/>
  <c r="B16"/>
  <c r="F15"/>
  <c r="C15"/>
  <c r="B15"/>
  <c r="F14"/>
  <c r="E14"/>
  <c r="C14"/>
  <c r="B14"/>
  <c r="F13"/>
  <c r="C13"/>
  <c r="B13"/>
  <c r="F12"/>
  <c r="E12"/>
  <c r="C12"/>
  <c r="B12"/>
  <c r="F11"/>
  <c r="C11"/>
  <c r="B11"/>
  <c r="F10"/>
  <c r="E10"/>
  <c r="C10"/>
  <c r="B10"/>
  <c r="F9"/>
  <c r="C9"/>
  <c r="B9"/>
  <c r="F8"/>
  <c r="C8"/>
  <c r="B8"/>
  <c r="F7"/>
  <c r="C7"/>
  <c r="B7"/>
  <c r="F6"/>
  <c r="C6"/>
  <c r="B6"/>
  <c r="F5"/>
  <c r="C5"/>
  <c r="B5"/>
  <c r="F4"/>
  <c r="C4"/>
  <c r="B4"/>
  <c r="P266" i="3"/>
  <c r="R266" s="1"/>
  <c r="P265"/>
  <c r="R265" s="1"/>
  <c r="P264"/>
  <c r="R264" s="1"/>
  <c r="P263"/>
  <c r="R263" s="1"/>
  <c r="P262"/>
  <c r="R262" s="1"/>
  <c r="P261"/>
  <c r="R261" s="1"/>
  <c r="P260"/>
  <c r="R260" s="1"/>
  <c r="P259"/>
  <c r="R259" s="1"/>
  <c r="P258"/>
  <c r="R258" s="1"/>
  <c r="P257"/>
  <c r="R257" s="1"/>
  <c r="P256"/>
  <c r="R256" s="1"/>
  <c r="P255"/>
  <c r="R255" s="1"/>
  <c r="P254"/>
  <c r="R254" s="1"/>
  <c r="P253"/>
  <c r="R253" s="1"/>
  <c r="P252"/>
  <c r="R252" s="1"/>
  <c r="P251"/>
  <c r="R251" s="1"/>
  <c r="P250"/>
  <c r="R250" s="1"/>
  <c r="P249"/>
  <c r="R249" s="1"/>
  <c r="P248"/>
  <c r="R248" s="1"/>
  <c r="P247"/>
  <c r="R247" s="1"/>
  <c r="P246"/>
  <c r="R246" s="1"/>
  <c r="P245"/>
  <c r="R245" s="1"/>
  <c r="P244"/>
  <c r="R244" s="1"/>
  <c r="P243"/>
  <c r="R243" s="1"/>
  <c r="P242"/>
  <c r="R242" s="1"/>
  <c r="P241"/>
  <c r="R241" s="1"/>
  <c r="P240"/>
  <c r="R240" s="1"/>
  <c r="P239"/>
  <c r="R239" s="1"/>
  <c r="P238"/>
  <c r="R238" s="1"/>
  <c r="P237"/>
  <c r="R237" s="1"/>
  <c r="P236"/>
  <c r="R236" s="1"/>
  <c r="P235"/>
  <c r="R235" s="1"/>
  <c r="P234"/>
  <c r="R234" s="1"/>
  <c r="P233"/>
  <c r="R233" s="1"/>
  <c r="P232"/>
  <c r="R232" s="1"/>
  <c r="P231"/>
  <c r="R231" s="1"/>
  <c r="P230"/>
  <c r="R230" s="1"/>
  <c r="P229"/>
  <c r="R229" s="1"/>
  <c r="P228"/>
  <c r="R228" s="1"/>
  <c r="P227"/>
  <c r="R227" s="1"/>
  <c r="P226"/>
  <c r="R226" s="1"/>
  <c r="P225"/>
  <c r="R225" s="1"/>
  <c r="P224"/>
  <c r="R224" s="1"/>
  <c r="P223"/>
  <c r="R223" s="1"/>
  <c r="P222"/>
  <c r="R222" s="1"/>
  <c r="P221"/>
  <c r="R221" s="1"/>
  <c r="P220"/>
  <c r="R220" s="1"/>
  <c r="P219"/>
  <c r="R219" s="1"/>
  <c r="P218"/>
  <c r="R218" s="1"/>
  <c r="P217"/>
  <c r="R217" s="1"/>
  <c r="P216"/>
  <c r="R216" s="1"/>
  <c r="P215"/>
  <c r="R215" s="1"/>
  <c r="P214"/>
  <c r="R214" s="1"/>
  <c r="P213"/>
  <c r="R213" s="1"/>
  <c r="P212"/>
  <c r="R212" s="1"/>
  <c r="P211"/>
  <c r="R211" s="1"/>
  <c r="P210"/>
  <c r="R210" s="1"/>
  <c r="P209"/>
  <c r="R209" s="1"/>
  <c r="P208"/>
  <c r="R208" s="1"/>
  <c r="P207"/>
  <c r="P206"/>
  <c r="P205"/>
  <c r="P204"/>
  <c r="P203"/>
  <c r="P202"/>
  <c r="P201"/>
  <c r="P200"/>
  <c r="P199"/>
  <c r="P198"/>
  <c r="P197"/>
  <c r="P196"/>
  <c r="P195"/>
  <c r="P194"/>
  <c r="P193"/>
  <c r="P192"/>
  <c r="P191"/>
  <c r="P190"/>
  <c r="P189"/>
  <c r="P188"/>
  <c r="P187"/>
  <c r="P186"/>
  <c r="P185"/>
  <c r="P184"/>
  <c r="P183"/>
  <c r="P182"/>
  <c r="P181"/>
  <c r="P180"/>
  <c r="P179"/>
  <c r="P178"/>
  <c r="P177"/>
  <c r="P176"/>
  <c r="P175"/>
  <c r="P174"/>
  <c r="P173"/>
  <c r="P172"/>
  <c r="P171"/>
  <c r="P170"/>
  <c r="P169"/>
  <c r="P168"/>
  <c r="P167"/>
  <c r="P166"/>
  <c r="P165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F267"/>
  <c r="E267"/>
  <c r="C267"/>
  <c r="B267"/>
  <c r="F266"/>
  <c r="E266"/>
  <c r="C266"/>
  <c r="B266"/>
  <c r="F265"/>
  <c r="F265" i="4" s="1"/>
  <c r="E265" i="3"/>
  <c r="E265" i="4" s="1"/>
  <c r="C265" i="3"/>
  <c r="B265"/>
  <c r="F264"/>
  <c r="E264"/>
  <c r="C264"/>
  <c r="B264"/>
  <c r="B264" i="4" s="1"/>
  <c r="F263" i="3"/>
  <c r="F263" i="4" s="1"/>
  <c r="E263" i="3"/>
  <c r="C263"/>
  <c r="C263" i="4" s="1"/>
  <c r="B263" i="3"/>
  <c r="F262"/>
  <c r="E262"/>
  <c r="C262"/>
  <c r="B262"/>
  <c r="F261"/>
  <c r="E261"/>
  <c r="C261"/>
  <c r="C261" i="4" s="1"/>
  <c r="B261" i="3"/>
  <c r="F260"/>
  <c r="F260" i="4" s="1"/>
  <c r="E260" i="3"/>
  <c r="C260"/>
  <c r="B260"/>
  <c r="F259"/>
  <c r="F259" i="4" s="1"/>
  <c r="E259" i="3"/>
  <c r="C259"/>
  <c r="B259"/>
  <c r="F258"/>
  <c r="E258"/>
  <c r="C258"/>
  <c r="C258" i="4" s="1"/>
  <c r="B258" i="3"/>
  <c r="F257"/>
  <c r="E257"/>
  <c r="C257"/>
  <c r="B257"/>
  <c r="F256"/>
  <c r="E256"/>
  <c r="C256"/>
  <c r="B256"/>
  <c r="F255"/>
  <c r="E255"/>
  <c r="C255"/>
  <c r="C255" i="4" s="1"/>
  <c r="B255" i="3"/>
  <c r="F254"/>
  <c r="F254" i="4" s="1"/>
  <c r="E254" i="3"/>
  <c r="C254"/>
  <c r="C254" i="4" s="1"/>
  <c r="B254" i="3"/>
  <c r="F253"/>
  <c r="F253" i="4" s="1"/>
  <c r="E253" i="3"/>
  <c r="C253"/>
  <c r="C253" i="4" s="1"/>
  <c r="B253" i="3"/>
  <c r="F252"/>
  <c r="F252" i="4" s="1"/>
  <c r="E252" i="3"/>
  <c r="C252"/>
  <c r="C252" i="4" s="1"/>
  <c r="B252" i="3"/>
  <c r="F251"/>
  <c r="F251" i="4" s="1"/>
  <c r="E251" i="3"/>
  <c r="C251"/>
  <c r="C251" i="4" s="1"/>
  <c r="B251" i="3"/>
  <c r="F250"/>
  <c r="E250"/>
  <c r="C250"/>
  <c r="B250"/>
  <c r="F249"/>
  <c r="F249" i="4" s="1"/>
  <c r="E249" i="3"/>
  <c r="C249"/>
  <c r="C249" i="4" s="1"/>
  <c r="B249" i="3"/>
  <c r="F248"/>
  <c r="F248" i="4" s="1"/>
  <c r="E248" i="3"/>
  <c r="C248"/>
  <c r="C248" i="4" s="1"/>
  <c r="B248" i="3"/>
  <c r="F247"/>
  <c r="F247" i="4" s="1"/>
  <c r="E247" i="3"/>
  <c r="C247"/>
  <c r="C247" i="4" s="1"/>
  <c r="B247" i="3"/>
  <c r="F246"/>
  <c r="E246"/>
  <c r="C246"/>
  <c r="B246"/>
  <c r="F245"/>
  <c r="F245" i="4" s="1"/>
  <c r="E245" i="3"/>
  <c r="C245"/>
  <c r="C245" i="4" s="1"/>
  <c r="B245" i="3"/>
  <c r="F244"/>
  <c r="E244"/>
  <c r="C244"/>
  <c r="B244"/>
  <c r="F243"/>
  <c r="E243"/>
  <c r="C243"/>
  <c r="C243" i="4" s="1"/>
  <c r="B243" i="3"/>
  <c r="F242"/>
  <c r="F242" i="4" s="1"/>
  <c r="E242" i="3"/>
  <c r="C242"/>
  <c r="C242" i="4" s="1"/>
  <c r="B242" i="3"/>
  <c r="F241"/>
  <c r="F241" i="4" s="1"/>
  <c r="E241" i="3"/>
  <c r="C241"/>
  <c r="B241"/>
  <c r="F240"/>
  <c r="F240" i="4" s="1"/>
  <c r="E240" i="3"/>
  <c r="C240"/>
  <c r="C240" i="4" s="1"/>
  <c r="B240" i="3"/>
  <c r="F239"/>
  <c r="F239" i="4" s="1"/>
  <c r="E239" i="3"/>
  <c r="C239"/>
  <c r="C239" i="4" s="1"/>
  <c r="B239" i="3"/>
  <c r="F238"/>
  <c r="E238"/>
  <c r="C238"/>
  <c r="B238"/>
  <c r="F237"/>
  <c r="F237" i="4" s="1"/>
  <c r="E237" i="3"/>
  <c r="C237"/>
  <c r="B237"/>
  <c r="F236"/>
  <c r="F236" i="4" s="1"/>
  <c r="E236" i="3"/>
  <c r="C236"/>
  <c r="B236"/>
  <c r="F235"/>
  <c r="E235"/>
  <c r="C235"/>
  <c r="C235" i="4" s="1"/>
  <c r="B235" i="3"/>
  <c r="F234"/>
  <c r="F234" i="4" s="1"/>
  <c r="E234" i="3"/>
  <c r="C234"/>
  <c r="C234" i="4" s="1"/>
  <c r="B234" i="3"/>
  <c r="F233"/>
  <c r="E233"/>
  <c r="C233"/>
  <c r="C233" i="4" s="1"/>
  <c r="B233" i="3"/>
  <c r="F232"/>
  <c r="E232"/>
  <c r="C232"/>
  <c r="B232"/>
  <c r="F231"/>
  <c r="F231" i="4" s="1"/>
  <c r="E231" i="3"/>
  <c r="C231"/>
  <c r="C231" i="4" s="1"/>
  <c r="B231" i="3"/>
  <c r="F230"/>
  <c r="F230" i="4" s="1"/>
  <c r="E230" i="3"/>
  <c r="C230"/>
  <c r="C230" i="4" s="1"/>
  <c r="B230" i="3"/>
  <c r="F229"/>
  <c r="F229" i="4" s="1"/>
  <c r="E229" i="3"/>
  <c r="C229"/>
  <c r="B229"/>
  <c r="F228"/>
  <c r="F228" i="4" s="1"/>
  <c r="E228" i="3"/>
  <c r="C228"/>
  <c r="C228" i="4" s="1"/>
  <c r="B228" i="3"/>
  <c r="F227"/>
  <c r="F227" i="4" s="1"/>
  <c r="E227" i="3"/>
  <c r="C227"/>
  <c r="C227" i="4" s="1"/>
  <c r="B227" i="3"/>
  <c r="F226"/>
  <c r="E226"/>
  <c r="C226"/>
  <c r="B226"/>
  <c r="F225"/>
  <c r="F225" i="4" s="1"/>
  <c r="E225" i="3"/>
  <c r="C225"/>
  <c r="C225" i="4" s="1"/>
  <c r="B225" i="3"/>
  <c r="F224"/>
  <c r="F224" i="4" s="1"/>
  <c r="E224" i="3"/>
  <c r="C224"/>
  <c r="C224" i="4" s="1"/>
  <c r="B224" i="3"/>
  <c r="F223"/>
  <c r="F223" i="4" s="1"/>
  <c r="E223" i="3"/>
  <c r="C223"/>
  <c r="C223" i="4" s="1"/>
  <c r="B223" i="3"/>
  <c r="F222"/>
  <c r="F222" i="4" s="1"/>
  <c r="E222" i="3"/>
  <c r="C222"/>
  <c r="C222" i="4" s="1"/>
  <c r="B222" i="3"/>
  <c r="F221"/>
  <c r="F221" i="4" s="1"/>
  <c r="E221" i="3"/>
  <c r="C221"/>
  <c r="C221" i="4" s="1"/>
  <c r="B221" i="3"/>
  <c r="F220"/>
  <c r="E220"/>
  <c r="C220"/>
  <c r="B220"/>
  <c r="F219"/>
  <c r="E219"/>
  <c r="C219"/>
  <c r="C219" i="4" s="1"/>
  <c r="B219" i="3"/>
  <c r="F218"/>
  <c r="F218" i="4" s="1"/>
  <c r="E218" i="3"/>
  <c r="C218"/>
  <c r="C218" i="4" s="1"/>
  <c r="B218" i="3"/>
  <c r="F217"/>
  <c r="F217" i="4" s="1"/>
  <c r="E217" i="3"/>
  <c r="C217"/>
  <c r="B217"/>
  <c r="F216"/>
  <c r="F216" i="4" s="1"/>
  <c r="E216" i="3"/>
  <c r="C216"/>
  <c r="C216" i="4" s="1"/>
  <c r="B216" i="3"/>
  <c r="F215"/>
  <c r="F215" i="4" s="1"/>
  <c r="E215" i="3"/>
  <c r="C215"/>
  <c r="C215" i="4" s="1"/>
  <c r="B215" i="3"/>
  <c r="F214"/>
  <c r="E214"/>
  <c r="C214"/>
  <c r="B214"/>
  <c r="F213"/>
  <c r="F213" i="4" s="1"/>
  <c r="E213" i="3"/>
  <c r="C213"/>
  <c r="B213"/>
  <c r="F212"/>
  <c r="F212" i="4" s="1"/>
  <c r="E212" i="3"/>
  <c r="C212"/>
  <c r="C212" i="4" s="1"/>
  <c r="B212" i="3"/>
  <c r="F211"/>
  <c r="F211" i="4" s="1"/>
  <c r="E211" i="3"/>
  <c r="C211"/>
  <c r="C211" i="4" s="1"/>
  <c r="B211" i="3"/>
  <c r="F210"/>
  <c r="F210" i="4" s="1"/>
  <c r="E210" i="3"/>
  <c r="C210"/>
  <c r="B210"/>
  <c r="F209"/>
  <c r="F209" i="4" s="1"/>
  <c r="E209" i="3"/>
  <c r="C209"/>
  <c r="C209" i="4" s="1"/>
  <c r="B209" i="3"/>
  <c r="F208"/>
  <c r="E208"/>
  <c r="C208"/>
  <c r="B208"/>
  <c r="E207"/>
  <c r="C207"/>
  <c r="C207" i="4" s="1"/>
  <c r="B207" i="3"/>
  <c r="B207" i="4" s="1"/>
  <c r="E206" i="3"/>
  <c r="C206"/>
  <c r="C206" i="4" s="1"/>
  <c r="B206" i="3"/>
  <c r="E205"/>
  <c r="C205"/>
  <c r="C205" i="4" s="1"/>
  <c r="B205" i="3"/>
  <c r="B205" i="4" s="1"/>
  <c r="E204" i="3"/>
  <c r="C204"/>
  <c r="C204" i="4" s="1"/>
  <c r="B204" i="3"/>
  <c r="E203"/>
  <c r="C203"/>
  <c r="C203" i="4" s="1"/>
  <c r="B203" i="3"/>
  <c r="B203" i="4" s="1"/>
  <c r="E202" i="3"/>
  <c r="C202"/>
  <c r="B202"/>
  <c r="E201"/>
  <c r="C201"/>
  <c r="C201" i="4" s="1"/>
  <c r="B201" i="3"/>
  <c r="B201" i="4" s="1"/>
  <c r="E200" i="3"/>
  <c r="C200"/>
  <c r="C200" i="4" s="1"/>
  <c r="B200" i="3"/>
  <c r="E199"/>
  <c r="C199"/>
  <c r="C199" i="4" s="1"/>
  <c r="B199" i="3"/>
  <c r="B199" i="4" s="1"/>
  <c r="E198" i="3"/>
  <c r="C198"/>
  <c r="C198" i="4" s="1"/>
  <c r="B198" i="3"/>
  <c r="E197"/>
  <c r="C197"/>
  <c r="B197"/>
  <c r="B197" i="4" s="1"/>
  <c r="E196" i="3"/>
  <c r="C196"/>
  <c r="B196"/>
  <c r="E195"/>
  <c r="C195"/>
  <c r="B195"/>
  <c r="B195" i="4" s="1"/>
  <c r="E194" i="3"/>
  <c r="C194"/>
  <c r="C194" i="4" s="1"/>
  <c r="B194" i="3"/>
  <c r="E193"/>
  <c r="C193"/>
  <c r="C193" i="4" s="1"/>
  <c r="B193" i="3"/>
  <c r="B193" i="4" s="1"/>
  <c r="E192" i="3"/>
  <c r="C192"/>
  <c r="C192" i="4" s="1"/>
  <c r="B192" i="3"/>
  <c r="E191"/>
  <c r="C191"/>
  <c r="C191" i="4" s="1"/>
  <c r="B191" i="3"/>
  <c r="B191" i="4" s="1"/>
  <c r="E190" i="3"/>
  <c r="C190"/>
  <c r="B190"/>
  <c r="E189"/>
  <c r="C189"/>
  <c r="C189" i="4" s="1"/>
  <c r="B189" i="3"/>
  <c r="B189" i="4" s="1"/>
  <c r="E188" i="3"/>
  <c r="C188"/>
  <c r="C188" i="4" s="1"/>
  <c r="B188" i="3"/>
  <c r="E187"/>
  <c r="C187"/>
  <c r="B187"/>
  <c r="B187" i="4" s="1"/>
  <c r="E186" i="3"/>
  <c r="C186"/>
  <c r="C186" i="4" s="1"/>
  <c r="B186" i="3"/>
  <c r="E185"/>
  <c r="C185"/>
  <c r="C185" i="4" s="1"/>
  <c r="B185" i="3"/>
  <c r="B185" i="4" s="1"/>
  <c r="E184" i="3"/>
  <c r="C184"/>
  <c r="B184"/>
  <c r="E183"/>
  <c r="C183"/>
  <c r="C183" i="4" s="1"/>
  <c r="B183" i="3"/>
  <c r="B183" i="4" s="1"/>
  <c r="E182" i="3"/>
  <c r="C182"/>
  <c r="C182" i="4" s="1"/>
  <c r="B182" i="3"/>
  <c r="E181"/>
  <c r="C181"/>
  <c r="C181" i="4" s="1"/>
  <c r="B181" i="3"/>
  <c r="B181" i="4" s="1"/>
  <c r="E180" i="3"/>
  <c r="C180"/>
  <c r="C180" i="4" s="1"/>
  <c r="B180" i="3"/>
  <c r="E179"/>
  <c r="C179"/>
  <c r="C179" i="4" s="1"/>
  <c r="B179" i="3"/>
  <c r="B179" i="4" s="1"/>
  <c r="E178" i="3"/>
  <c r="C178"/>
  <c r="B178"/>
  <c r="E177"/>
  <c r="C177"/>
  <c r="C177" i="4" s="1"/>
  <c r="B177" i="3"/>
  <c r="B177" i="4" s="1"/>
  <c r="E176" i="3"/>
  <c r="C176"/>
  <c r="C176" i="4" s="1"/>
  <c r="B176" i="3"/>
  <c r="B176" i="4" s="1"/>
  <c r="E175" i="3"/>
  <c r="C175"/>
  <c r="C175" i="4" s="1"/>
  <c r="B175" i="3"/>
  <c r="B175" i="4" s="1"/>
  <c r="E174" i="3"/>
  <c r="C174"/>
  <c r="C174" i="4" s="1"/>
  <c r="B174" i="3"/>
  <c r="B174" i="4" s="1"/>
  <c r="E173" i="3"/>
  <c r="C173"/>
  <c r="C173" i="4" s="1"/>
  <c r="B173" i="3"/>
  <c r="B173" i="4" s="1"/>
  <c r="E172" i="3"/>
  <c r="C172"/>
  <c r="B172"/>
  <c r="F171"/>
  <c r="F171" i="4" s="1"/>
  <c r="E171" i="3"/>
  <c r="C171"/>
  <c r="C171" i="4" s="1"/>
  <c r="B171" i="3"/>
  <c r="F170"/>
  <c r="F170" i="4" s="1"/>
  <c r="E170" i="3"/>
  <c r="C170"/>
  <c r="C170" i="4" s="1"/>
  <c r="B170" i="3"/>
  <c r="F169"/>
  <c r="F169" i="4" s="1"/>
  <c r="E169" i="3"/>
  <c r="E169" i="4" s="1"/>
  <c r="C169" i="3"/>
  <c r="C169" i="4" s="1"/>
  <c r="B169" i="3"/>
  <c r="F168"/>
  <c r="F168" i="4" s="1"/>
  <c r="E168" i="3"/>
  <c r="C168"/>
  <c r="C168" i="4" s="1"/>
  <c r="B168" i="3"/>
  <c r="B168" i="4" s="1"/>
  <c r="F167" i="3"/>
  <c r="F167" i="4" s="1"/>
  <c r="E167" i="3"/>
  <c r="C167"/>
  <c r="C167" i="4" s="1"/>
  <c r="B167" i="3"/>
  <c r="F166"/>
  <c r="E166"/>
  <c r="C166"/>
  <c r="B166"/>
  <c r="F165"/>
  <c r="F165" i="4" s="1"/>
  <c r="E165" i="3"/>
  <c r="E165" i="4" s="1"/>
  <c r="C165" i="3"/>
  <c r="C165" i="4" s="1"/>
  <c r="B165" i="3"/>
  <c r="F164"/>
  <c r="F164" i="4" s="1"/>
  <c r="E164" i="3"/>
  <c r="C164"/>
  <c r="C164" i="4" s="1"/>
  <c r="B164" i="3"/>
  <c r="B164" i="4" s="1"/>
  <c r="F163" i="3"/>
  <c r="F163" i="4" s="1"/>
  <c r="E163" i="3"/>
  <c r="C163"/>
  <c r="C163" i="4" s="1"/>
  <c r="B163" i="3"/>
  <c r="F162"/>
  <c r="F162" i="4" s="1"/>
  <c r="E162" i="3"/>
  <c r="C162"/>
  <c r="C162" i="4" s="1"/>
  <c r="B162" i="3"/>
  <c r="F161"/>
  <c r="F161" i="4" s="1"/>
  <c r="E161" i="3"/>
  <c r="E161" i="4" s="1"/>
  <c r="C161" i="3"/>
  <c r="C161" i="4" s="1"/>
  <c r="B161" i="3"/>
  <c r="F160"/>
  <c r="E160"/>
  <c r="C160"/>
  <c r="B160"/>
  <c r="F159"/>
  <c r="F159" i="4" s="1"/>
  <c r="E159" i="3"/>
  <c r="C159"/>
  <c r="C159" i="4" s="1"/>
  <c r="B159" i="3"/>
  <c r="E158"/>
  <c r="C158"/>
  <c r="C158" i="4" s="1"/>
  <c r="B158" i="3"/>
  <c r="F157"/>
  <c r="E157"/>
  <c r="C157"/>
  <c r="C157" i="4" s="1"/>
  <c r="B157" i="3"/>
  <c r="E156"/>
  <c r="C156"/>
  <c r="C156" i="4" s="1"/>
  <c r="B156" i="3"/>
  <c r="B156" i="4" s="1"/>
  <c r="E155" i="3"/>
  <c r="C155"/>
  <c r="C155" i="4" s="1"/>
  <c r="B155" i="3"/>
  <c r="E154"/>
  <c r="C154"/>
  <c r="B154"/>
  <c r="E153"/>
  <c r="C153"/>
  <c r="C153" i="4" s="1"/>
  <c r="B153" i="3"/>
  <c r="E152"/>
  <c r="C152"/>
  <c r="C152" i="4" s="1"/>
  <c r="B152" i="3"/>
  <c r="B152" i="4" s="1"/>
  <c r="E151" i="3"/>
  <c r="C151"/>
  <c r="C151" i="4" s="1"/>
  <c r="B151" i="3"/>
  <c r="E150"/>
  <c r="C150"/>
  <c r="C150" i="4" s="1"/>
  <c r="B150" i="3"/>
  <c r="B150" i="4" s="1"/>
  <c r="E149" i="3"/>
  <c r="C149"/>
  <c r="C149" i="4" s="1"/>
  <c r="B149" i="3"/>
  <c r="E148"/>
  <c r="C148"/>
  <c r="B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6"/>
  <c r="D136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20"/>
  <c r="D120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4"/>
  <c r="D104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8"/>
  <c r="D88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2"/>
  <c r="D72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6"/>
  <c r="D56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40"/>
  <c r="D40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7"/>
  <c r="D7"/>
  <c r="G6"/>
  <c r="H6" s="1"/>
  <c r="G5"/>
  <c r="H5" s="1"/>
  <c r="G4"/>
  <c r="F465" i="1"/>
  <c r="E465"/>
  <c r="C465"/>
  <c r="B465"/>
  <c r="F464"/>
  <c r="E464"/>
  <c r="C464"/>
  <c r="B464"/>
  <c r="F462"/>
  <c r="E462"/>
  <c r="C462"/>
  <c r="B462"/>
  <c r="F461"/>
  <c r="E461"/>
  <c r="C461"/>
  <c r="B461"/>
  <c r="F459"/>
  <c r="E459"/>
  <c r="C459"/>
  <c r="B459"/>
  <c r="F458"/>
  <c r="E458"/>
  <c r="C458"/>
  <c r="B458"/>
  <c r="F456"/>
  <c r="E456"/>
  <c r="C456"/>
  <c r="B456"/>
  <c r="F455"/>
  <c r="E455"/>
  <c r="C455"/>
  <c r="B455"/>
  <c r="F453"/>
  <c r="E453"/>
  <c r="C453"/>
  <c r="B453"/>
  <c r="F452"/>
  <c r="E452"/>
  <c r="C452"/>
  <c r="B452"/>
  <c r="F450"/>
  <c r="E450"/>
  <c r="C450"/>
  <c r="B450"/>
  <c r="F449"/>
  <c r="E449"/>
  <c r="C449"/>
  <c r="D449" s="1"/>
  <c r="F447"/>
  <c r="E447"/>
  <c r="C447"/>
  <c r="B447"/>
  <c r="E446"/>
  <c r="G446" s="1"/>
  <c r="C446"/>
  <c r="D446" s="1"/>
  <c r="F444"/>
  <c r="E444"/>
  <c r="C444"/>
  <c r="B444"/>
  <c r="F443"/>
  <c r="E443"/>
  <c r="C443"/>
  <c r="B443"/>
  <c r="E441"/>
  <c r="C441"/>
  <c r="B441"/>
  <c r="F440"/>
  <c r="E440"/>
  <c r="C440"/>
  <c r="B440"/>
  <c r="F438"/>
  <c r="E438"/>
  <c r="C438"/>
  <c r="B438"/>
  <c r="F437"/>
  <c r="E437"/>
  <c r="C437"/>
  <c r="B437"/>
  <c r="F435"/>
  <c r="E435"/>
  <c r="C435"/>
  <c r="B435"/>
  <c r="F434"/>
  <c r="E434"/>
  <c r="C434"/>
  <c r="B434"/>
  <c r="F432"/>
  <c r="E432"/>
  <c r="C432"/>
  <c r="B432"/>
  <c r="F431"/>
  <c r="E431"/>
  <c r="C431"/>
  <c r="B431"/>
  <c r="F429"/>
  <c r="E429"/>
  <c r="C429"/>
  <c r="B429"/>
  <c r="F428"/>
  <c r="E428"/>
  <c r="C428"/>
  <c r="B428"/>
  <c r="F426"/>
  <c r="E426"/>
  <c r="C426"/>
  <c r="B426"/>
  <c r="F425"/>
  <c r="E425"/>
  <c r="C425"/>
  <c r="B425"/>
  <c r="F423"/>
  <c r="E423"/>
  <c r="C423"/>
  <c r="B423"/>
  <c r="F422"/>
  <c r="E422"/>
  <c r="C422"/>
  <c r="B422"/>
  <c r="F420"/>
  <c r="E420"/>
  <c r="C420"/>
  <c r="B420"/>
  <c r="F419"/>
  <c r="E419"/>
  <c r="C419"/>
  <c r="B419"/>
  <c r="F417"/>
  <c r="E417"/>
  <c r="C417"/>
  <c r="B417"/>
  <c r="F416"/>
  <c r="E416"/>
  <c r="C416"/>
  <c r="B416"/>
  <c r="F414"/>
  <c r="E414"/>
  <c r="C414"/>
  <c r="B414"/>
  <c r="F413"/>
  <c r="E413"/>
  <c r="C413"/>
  <c r="B413"/>
  <c r="F411"/>
  <c r="E411"/>
  <c r="C411"/>
  <c r="B411"/>
  <c r="F410"/>
  <c r="E410"/>
  <c r="C410"/>
  <c r="B410"/>
  <c r="F408"/>
  <c r="E408"/>
  <c r="C408"/>
  <c r="B408"/>
  <c r="F407"/>
  <c r="E407"/>
  <c r="C407"/>
  <c r="B407"/>
  <c r="F405"/>
  <c r="E405"/>
  <c r="C405"/>
  <c r="B405"/>
  <c r="F404"/>
  <c r="E404"/>
  <c r="C404"/>
  <c r="B404"/>
  <c r="F388"/>
  <c r="E388"/>
  <c r="C388"/>
  <c r="B388"/>
  <c r="F387"/>
  <c r="E387"/>
  <c r="C387"/>
  <c r="B387"/>
  <c r="F386"/>
  <c r="E386"/>
  <c r="C386"/>
  <c r="B386"/>
  <c r="F385"/>
  <c r="E385"/>
  <c r="C385"/>
  <c r="B385"/>
  <c r="F384"/>
  <c r="E384"/>
  <c r="C384"/>
  <c r="B384"/>
  <c r="F383"/>
  <c r="E383"/>
  <c r="C383"/>
  <c r="B383"/>
  <c r="F382"/>
  <c r="E382"/>
  <c r="C382"/>
  <c r="B382"/>
  <c r="F381"/>
  <c r="E381"/>
  <c r="C381"/>
  <c r="B381"/>
  <c r="E380"/>
  <c r="C380"/>
  <c r="B380"/>
  <c r="F379"/>
  <c r="E379"/>
  <c r="C379"/>
  <c r="B379"/>
  <c r="F378"/>
  <c r="E378"/>
  <c r="C378"/>
  <c r="B378"/>
  <c r="F377"/>
  <c r="E377"/>
  <c r="C377"/>
  <c r="B377"/>
  <c r="F376"/>
  <c r="E376"/>
  <c r="C376"/>
  <c r="B376"/>
  <c r="F375"/>
  <c r="E375"/>
  <c r="C375"/>
  <c r="B375"/>
  <c r="F374"/>
  <c r="E374"/>
  <c r="C374"/>
  <c r="B374"/>
  <c r="F373"/>
  <c r="E373"/>
  <c r="C373"/>
  <c r="B373"/>
  <c r="F372"/>
  <c r="E372"/>
  <c r="C372"/>
  <c r="B372"/>
  <c r="F371"/>
  <c r="E371"/>
  <c r="C371"/>
  <c r="B371"/>
  <c r="F370"/>
  <c r="E370"/>
  <c r="C370"/>
  <c r="B370"/>
  <c r="F369"/>
  <c r="E369"/>
  <c r="C369"/>
  <c r="B369"/>
  <c r="F368"/>
  <c r="E368"/>
  <c r="C368"/>
  <c r="B368"/>
  <c r="F353"/>
  <c r="E353"/>
  <c r="C353"/>
  <c r="B353"/>
  <c r="F352"/>
  <c r="E352"/>
  <c r="C352"/>
  <c r="B352"/>
  <c r="F351"/>
  <c r="E351"/>
  <c r="C351"/>
  <c r="B351"/>
  <c r="F350"/>
  <c r="E350"/>
  <c r="C350"/>
  <c r="B350"/>
  <c r="F349"/>
  <c r="E349"/>
  <c r="C349"/>
  <c r="B349"/>
  <c r="F348"/>
  <c r="E348"/>
  <c r="C348"/>
  <c r="B348"/>
  <c r="F347"/>
  <c r="E347"/>
  <c r="C347"/>
  <c r="B347"/>
  <c r="F346"/>
  <c r="E346"/>
  <c r="C346"/>
  <c r="B346"/>
  <c r="E345"/>
  <c r="C345"/>
  <c r="B345"/>
  <c r="F344"/>
  <c r="E344"/>
  <c r="C344"/>
  <c r="B344"/>
  <c r="F343"/>
  <c r="E343"/>
  <c r="C343"/>
  <c r="B343"/>
  <c r="F342"/>
  <c r="E342"/>
  <c r="C342"/>
  <c r="B342"/>
  <c r="F341"/>
  <c r="E341"/>
  <c r="C341"/>
  <c r="B341"/>
  <c r="F340"/>
  <c r="E340"/>
  <c r="C340"/>
  <c r="B340"/>
  <c r="F339"/>
  <c r="E339"/>
  <c r="C339"/>
  <c r="B339"/>
  <c r="F338"/>
  <c r="E338"/>
  <c r="C338"/>
  <c r="B338"/>
  <c r="F337"/>
  <c r="E337"/>
  <c r="C337"/>
  <c r="B337"/>
  <c r="F336"/>
  <c r="E336"/>
  <c r="C336"/>
  <c r="B336"/>
  <c r="F335"/>
  <c r="E335"/>
  <c r="C335"/>
  <c r="B335"/>
  <c r="F334"/>
  <c r="E334"/>
  <c r="C334"/>
  <c r="B334"/>
  <c r="F333"/>
  <c r="E333"/>
  <c r="C333"/>
  <c r="B333"/>
  <c r="G267"/>
  <c r="D267"/>
  <c r="G266"/>
  <c r="D266"/>
  <c r="G265"/>
  <c r="D265"/>
  <c r="G264"/>
  <c r="D264"/>
  <c r="G263"/>
  <c r="D263"/>
  <c r="G262"/>
  <c r="D262"/>
  <c r="G261"/>
  <c r="D261"/>
  <c r="G260"/>
  <c r="D260"/>
  <c r="G259"/>
  <c r="D259"/>
  <c r="G258"/>
  <c r="D258"/>
  <c r="G257"/>
  <c r="D257"/>
  <c r="G256"/>
  <c r="D256"/>
  <c r="G255"/>
  <c r="D255"/>
  <c r="G254"/>
  <c r="D254"/>
  <c r="G253"/>
  <c r="D253"/>
  <c r="G252"/>
  <c r="D252"/>
  <c r="G251"/>
  <c r="D251"/>
  <c r="G250"/>
  <c r="D250"/>
  <c r="G249"/>
  <c r="D249"/>
  <c r="G248"/>
  <c r="D248"/>
  <c r="G247"/>
  <c r="D247"/>
  <c r="G246"/>
  <c r="D246"/>
  <c r="G245"/>
  <c r="D245"/>
  <c r="G244"/>
  <c r="D244"/>
  <c r="G243"/>
  <c r="D243"/>
  <c r="G242"/>
  <c r="D242"/>
  <c r="G241"/>
  <c r="D241"/>
  <c r="G240"/>
  <c r="D240"/>
  <c r="G239"/>
  <c r="D239"/>
  <c r="G238"/>
  <c r="D238"/>
  <c r="G237"/>
  <c r="D237"/>
  <c r="G236"/>
  <c r="D236"/>
  <c r="G235"/>
  <c r="D235"/>
  <c r="G234"/>
  <c r="D234"/>
  <c r="G233"/>
  <c r="D233"/>
  <c r="G232"/>
  <c r="D232"/>
  <c r="G231"/>
  <c r="D231"/>
  <c r="G230"/>
  <c r="D230"/>
  <c r="G229"/>
  <c r="D229"/>
  <c r="G228"/>
  <c r="D228"/>
  <c r="G227"/>
  <c r="D227"/>
  <c r="G226"/>
  <c r="D226"/>
  <c r="G225"/>
  <c r="D225"/>
  <c r="G224"/>
  <c r="D224"/>
  <c r="G223"/>
  <c r="D223"/>
  <c r="G222"/>
  <c r="D222"/>
  <c r="G221"/>
  <c r="D221"/>
  <c r="G220"/>
  <c r="D220"/>
  <c r="G219"/>
  <c r="D219"/>
  <c r="G218"/>
  <c r="D218"/>
  <c r="G217"/>
  <c r="D217"/>
  <c r="G216"/>
  <c r="D216"/>
  <c r="G215"/>
  <c r="D215"/>
  <c r="G214"/>
  <c r="D214"/>
  <c r="G213"/>
  <c r="D213"/>
  <c r="G212"/>
  <c r="D212"/>
  <c r="G211"/>
  <c r="D211"/>
  <c r="G210"/>
  <c r="D210"/>
  <c r="G209"/>
  <c r="D209"/>
  <c r="G208"/>
  <c r="D208"/>
  <c r="G207"/>
  <c r="D207"/>
  <c r="G206"/>
  <c r="D206"/>
  <c r="G205"/>
  <c r="D205"/>
  <c r="G204"/>
  <c r="D204"/>
  <c r="G203"/>
  <c r="D203"/>
  <c r="G202"/>
  <c r="D202"/>
  <c r="G201"/>
  <c r="D201"/>
  <c r="G200"/>
  <c r="D200"/>
  <c r="G199"/>
  <c r="D199"/>
  <c r="G198"/>
  <c r="D198"/>
  <c r="G197"/>
  <c r="D197"/>
  <c r="G196"/>
  <c r="D196"/>
  <c r="G195"/>
  <c r="D195"/>
  <c r="G194"/>
  <c r="D194"/>
  <c r="G193"/>
  <c r="D193"/>
  <c r="G192"/>
  <c r="D192"/>
  <c r="G191"/>
  <c r="D191"/>
  <c r="G190"/>
  <c r="D190"/>
  <c r="G189"/>
  <c r="D189"/>
  <c r="G188"/>
  <c r="D188"/>
  <c r="G187"/>
  <c r="D187"/>
  <c r="G186"/>
  <c r="D186"/>
  <c r="G185"/>
  <c r="D185"/>
  <c r="G184"/>
  <c r="D184"/>
  <c r="G183"/>
  <c r="D183"/>
  <c r="G182"/>
  <c r="D182"/>
  <c r="G181"/>
  <c r="D181"/>
  <c r="G180"/>
  <c r="D180"/>
  <c r="G179"/>
  <c r="D179"/>
  <c r="G178"/>
  <c r="D178"/>
  <c r="G177"/>
  <c r="D177"/>
  <c r="G176"/>
  <c r="D176"/>
  <c r="G175"/>
  <c r="D175"/>
  <c r="G174"/>
  <c r="D174"/>
  <c r="G173"/>
  <c r="D173"/>
  <c r="G172"/>
  <c r="D172"/>
  <c r="G171"/>
  <c r="D171"/>
  <c r="G170"/>
  <c r="D170"/>
  <c r="G169"/>
  <c r="D169"/>
  <c r="G168"/>
  <c r="D168"/>
  <c r="G167"/>
  <c r="D167"/>
  <c r="G166"/>
  <c r="D166"/>
  <c r="G165"/>
  <c r="D165"/>
  <c r="G164"/>
  <c r="D164"/>
  <c r="G163"/>
  <c r="D163"/>
  <c r="G162"/>
  <c r="D162"/>
  <c r="G161"/>
  <c r="D161"/>
  <c r="G160"/>
  <c r="D160"/>
  <c r="G159"/>
  <c r="D159"/>
  <c r="G158"/>
  <c r="D158"/>
  <c r="D157"/>
  <c r="G156"/>
  <c r="D156"/>
  <c r="G155"/>
  <c r="D155"/>
  <c r="G154"/>
  <c r="D154"/>
  <c r="G153"/>
  <c r="D153"/>
  <c r="G152"/>
  <c r="D152"/>
  <c r="G151"/>
  <c r="D151"/>
  <c r="G150"/>
  <c r="D150"/>
  <c r="G149"/>
  <c r="D149"/>
  <c r="G148"/>
  <c r="D148"/>
  <c r="G147"/>
  <c r="D147"/>
  <c r="G146"/>
  <c r="D146"/>
  <c r="G145"/>
  <c r="D145"/>
  <c r="G144"/>
  <c r="D144"/>
  <c r="G143"/>
  <c r="D143"/>
  <c r="G142"/>
  <c r="D142"/>
  <c r="G141"/>
  <c r="D141"/>
  <c r="G140"/>
  <c r="D140"/>
  <c r="G139"/>
  <c r="D139"/>
  <c r="G138"/>
  <c r="D138"/>
  <c r="G137"/>
  <c r="D137"/>
  <c r="G136"/>
  <c r="D136"/>
  <c r="G135"/>
  <c r="D135"/>
  <c r="G134"/>
  <c r="D134"/>
  <c r="G133"/>
  <c r="D133"/>
  <c r="G132"/>
  <c r="D132"/>
  <c r="G131"/>
  <c r="D131"/>
  <c r="G130"/>
  <c r="D130"/>
  <c r="G129"/>
  <c r="D129"/>
  <c r="G128"/>
  <c r="D128"/>
  <c r="G127"/>
  <c r="D127"/>
  <c r="G126"/>
  <c r="D126"/>
  <c r="G125"/>
  <c r="D125"/>
  <c r="G124"/>
  <c r="D124"/>
  <c r="G123"/>
  <c r="D123"/>
  <c r="G122"/>
  <c r="D122"/>
  <c r="G121"/>
  <c r="D121"/>
  <c r="G120"/>
  <c r="D120"/>
  <c r="G119"/>
  <c r="D119"/>
  <c r="G118"/>
  <c r="D118"/>
  <c r="G117"/>
  <c r="D117"/>
  <c r="G116"/>
  <c r="D116"/>
  <c r="G115"/>
  <c r="D115"/>
  <c r="G114"/>
  <c r="D114"/>
  <c r="G113"/>
  <c r="D113"/>
  <c r="G112"/>
  <c r="D112"/>
  <c r="G111"/>
  <c r="D111"/>
  <c r="G110"/>
  <c r="D110"/>
  <c r="G109"/>
  <c r="D109"/>
  <c r="G108"/>
  <c r="D108"/>
  <c r="G107"/>
  <c r="D107"/>
  <c r="G106"/>
  <c r="D106"/>
  <c r="G105"/>
  <c r="D105"/>
  <c r="G104"/>
  <c r="D104"/>
  <c r="G103"/>
  <c r="D103"/>
  <c r="G102"/>
  <c r="D102"/>
  <c r="G101"/>
  <c r="D101"/>
  <c r="G100"/>
  <c r="D100"/>
  <c r="G99"/>
  <c r="D99"/>
  <c r="G98"/>
  <c r="D98"/>
  <c r="G97"/>
  <c r="D97"/>
  <c r="G96"/>
  <c r="D96"/>
  <c r="G95"/>
  <c r="D95"/>
  <c r="G94"/>
  <c r="D94"/>
  <c r="G93"/>
  <c r="D93"/>
  <c r="G92"/>
  <c r="D92"/>
  <c r="G91"/>
  <c r="D91"/>
  <c r="G90"/>
  <c r="D90"/>
  <c r="G89"/>
  <c r="D89"/>
  <c r="G88"/>
  <c r="D88"/>
  <c r="G87"/>
  <c r="D87"/>
  <c r="G86"/>
  <c r="D86"/>
  <c r="G85"/>
  <c r="D85"/>
  <c r="G84"/>
  <c r="D84"/>
  <c r="G83"/>
  <c r="D83"/>
  <c r="G82"/>
  <c r="D82"/>
  <c r="G81"/>
  <c r="D81"/>
  <c r="G80"/>
  <c r="D80"/>
  <c r="G79"/>
  <c r="D79"/>
  <c r="G78"/>
  <c r="D78"/>
  <c r="G77"/>
  <c r="D77"/>
  <c r="G76"/>
  <c r="D76"/>
  <c r="G75"/>
  <c r="D75"/>
  <c r="G74"/>
  <c r="D74"/>
  <c r="G73"/>
  <c r="D73"/>
  <c r="G72"/>
  <c r="D72"/>
  <c r="G71"/>
  <c r="D71"/>
  <c r="G70"/>
  <c r="D70"/>
  <c r="G69"/>
  <c r="D69"/>
  <c r="G68"/>
  <c r="D68"/>
  <c r="G67"/>
  <c r="D67"/>
  <c r="G66"/>
  <c r="D66"/>
  <c r="G65"/>
  <c r="D65"/>
  <c r="G64"/>
  <c r="D64"/>
  <c r="G63"/>
  <c r="D63"/>
  <c r="G62"/>
  <c r="D62"/>
  <c r="G61"/>
  <c r="D61"/>
  <c r="G60"/>
  <c r="D60"/>
  <c r="G59"/>
  <c r="D59"/>
  <c r="G58"/>
  <c r="D58"/>
  <c r="G57"/>
  <c r="D57"/>
  <c r="G56"/>
  <c r="D56"/>
  <c r="G55"/>
  <c r="D55"/>
  <c r="G54"/>
  <c r="D54"/>
  <c r="G53"/>
  <c r="D53"/>
  <c r="G52"/>
  <c r="D52"/>
  <c r="G51"/>
  <c r="D51"/>
  <c r="G50"/>
  <c r="D50"/>
  <c r="G49"/>
  <c r="D49"/>
  <c r="G48"/>
  <c r="D48"/>
  <c r="G47"/>
  <c r="D47"/>
  <c r="G46"/>
  <c r="D46"/>
  <c r="G45"/>
  <c r="D45"/>
  <c r="G44"/>
  <c r="D44"/>
  <c r="G43"/>
  <c r="D43"/>
  <c r="G42"/>
  <c r="D42"/>
  <c r="G41"/>
  <c r="D41"/>
  <c r="G40"/>
  <c r="D40"/>
  <c r="G39"/>
  <c r="D39"/>
  <c r="G38"/>
  <c r="D38"/>
  <c r="G37"/>
  <c r="D37"/>
  <c r="G36"/>
  <c r="D36"/>
  <c r="G35"/>
  <c r="D35"/>
  <c r="G34"/>
  <c r="D34"/>
  <c r="G33"/>
  <c r="D33"/>
  <c r="G32"/>
  <c r="D32"/>
  <c r="G31"/>
  <c r="D31"/>
  <c r="G30"/>
  <c r="D30"/>
  <c r="G29"/>
  <c r="D29"/>
  <c r="G28"/>
  <c r="D28"/>
  <c r="G27"/>
  <c r="D27"/>
  <c r="G26"/>
  <c r="D26"/>
  <c r="G25"/>
  <c r="D25"/>
  <c r="G24"/>
  <c r="D24"/>
  <c r="G23"/>
  <c r="D23"/>
  <c r="G22"/>
  <c r="D22"/>
  <c r="G21"/>
  <c r="D21"/>
  <c r="G20"/>
  <c r="D20"/>
  <c r="G19"/>
  <c r="D19"/>
  <c r="G18"/>
  <c r="D18"/>
  <c r="G17"/>
  <c r="D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7"/>
  <c r="D7"/>
  <c r="G6"/>
  <c r="D6"/>
  <c r="G5"/>
  <c r="D5"/>
  <c r="G4"/>
  <c r="D4"/>
  <c r="D4" i="4" s="1"/>
  <c r="C187" l="1"/>
  <c r="C264"/>
  <c r="C260"/>
  <c r="F257"/>
  <c r="C237"/>
  <c r="F233"/>
  <c r="B208"/>
  <c r="B214"/>
  <c r="C259"/>
  <c r="F246"/>
  <c r="F255"/>
  <c r="F235"/>
  <c r="F243"/>
  <c r="C267"/>
  <c r="D389" i="1"/>
  <c r="G389"/>
  <c r="D386"/>
  <c r="G352"/>
  <c r="D328"/>
  <c r="B148" i="4"/>
  <c r="E154"/>
  <c r="E160"/>
  <c r="E166"/>
  <c r="E172"/>
  <c r="E226"/>
  <c r="E250"/>
  <c r="C154"/>
  <c r="C160"/>
  <c r="C166"/>
  <c r="C172"/>
  <c r="C184"/>
  <c r="C196"/>
  <c r="C250"/>
  <c r="E148"/>
  <c r="B154"/>
  <c r="B160"/>
  <c r="B172"/>
  <c r="E178"/>
  <c r="B196"/>
  <c r="E202"/>
  <c r="B220"/>
  <c r="B238"/>
  <c r="B244"/>
  <c r="B256"/>
  <c r="B262"/>
  <c r="C148"/>
  <c r="F160"/>
  <c r="F166"/>
  <c r="C178"/>
  <c r="C190"/>
  <c r="F214"/>
  <c r="F220"/>
  <c r="F238"/>
  <c r="F244"/>
  <c r="F256"/>
  <c r="F262"/>
  <c r="D447" i="1"/>
  <c r="D452"/>
  <c r="D458"/>
  <c r="D462"/>
  <c r="D465"/>
  <c r="H446"/>
  <c r="H8"/>
  <c r="D368"/>
  <c r="H12"/>
  <c r="H14"/>
  <c r="D334"/>
  <c r="H18"/>
  <c r="H20"/>
  <c r="D369"/>
  <c r="H24"/>
  <c r="H26"/>
  <c r="D335"/>
  <c r="H30"/>
  <c r="H32"/>
  <c r="D370"/>
  <c r="H36"/>
  <c r="H38"/>
  <c r="D336"/>
  <c r="H42"/>
  <c r="H44"/>
  <c r="D371"/>
  <c r="H48"/>
  <c r="H50"/>
  <c r="D337"/>
  <c r="H54"/>
  <c r="H56"/>
  <c r="D372"/>
  <c r="H60"/>
  <c r="H62"/>
  <c r="D338"/>
  <c r="H66"/>
  <c r="H68"/>
  <c r="D373"/>
  <c r="H72"/>
  <c r="H74"/>
  <c r="D339"/>
  <c r="D374"/>
  <c r="D340"/>
  <c r="D375"/>
  <c r="D341"/>
  <c r="D376"/>
  <c r="D342"/>
  <c r="D377"/>
  <c r="D343"/>
  <c r="D378"/>
  <c r="D344"/>
  <c r="D379"/>
  <c r="D345"/>
  <c r="D380"/>
  <c r="D383"/>
  <c r="D353"/>
  <c r="D468"/>
  <c r="D354"/>
  <c r="D467"/>
  <c r="F345"/>
  <c r="F328"/>
  <c r="F330"/>
  <c r="G464"/>
  <c r="G465"/>
  <c r="D381"/>
  <c r="D347"/>
  <c r="G444"/>
  <c r="H7"/>
  <c r="H11"/>
  <c r="H15"/>
  <c r="H21"/>
  <c r="H25"/>
  <c r="H29"/>
  <c r="H33"/>
  <c r="H35"/>
  <c r="H39"/>
  <c r="H43"/>
  <c r="H47"/>
  <c r="H51"/>
  <c r="H53"/>
  <c r="H55"/>
  <c r="H57"/>
  <c r="H59"/>
  <c r="H61"/>
  <c r="H63"/>
  <c r="H65"/>
  <c r="H67"/>
  <c r="H69"/>
  <c r="H71"/>
  <c r="H73"/>
  <c r="H75"/>
  <c r="G447"/>
  <c r="G449"/>
  <c r="H449" s="1"/>
  <c r="G450"/>
  <c r="G452"/>
  <c r="G453"/>
  <c r="G458"/>
  <c r="G459"/>
  <c r="G461"/>
  <c r="G462"/>
  <c r="D470"/>
  <c r="G467"/>
  <c r="G354"/>
  <c r="G443"/>
  <c r="H9"/>
  <c r="H13"/>
  <c r="H17"/>
  <c r="H19"/>
  <c r="H23"/>
  <c r="H27"/>
  <c r="H31"/>
  <c r="H37"/>
  <c r="H41"/>
  <c r="H45"/>
  <c r="H49"/>
  <c r="G376"/>
  <c r="G342"/>
  <c r="G377"/>
  <c r="G343"/>
  <c r="G378"/>
  <c r="G344"/>
  <c r="G379"/>
  <c r="G346"/>
  <c r="G381"/>
  <c r="G347"/>
  <c r="G382"/>
  <c r="G348"/>
  <c r="G383"/>
  <c r="G349"/>
  <c r="G384"/>
  <c r="G351"/>
  <c r="G353"/>
  <c r="G468"/>
  <c r="D443"/>
  <c r="D444"/>
  <c r="G470"/>
  <c r="G355"/>
  <c r="C241" i="4"/>
  <c r="C226"/>
  <c r="C210"/>
  <c r="D456" i="1"/>
  <c r="C246" i="4"/>
  <c r="D464" i="1"/>
  <c r="C229" i="4"/>
  <c r="D351" i="1"/>
  <c r="D459"/>
  <c r="F264" i="4"/>
  <c r="C217"/>
  <c r="C195"/>
  <c r="D450" i="1"/>
  <c r="C236" i="4"/>
  <c r="D461" i="1"/>
  <c r="C213" i="4"/>
  <c r="C202"/>
  <c r="D349" i="1"/>
  <c r="D453"/>
  <c r="F258" i="4"/>
  <c r="C197"/>
  <c r="G268"/>
  <c r="D268"/>
  <c r="F261"/>
  <c r="C257"/>
  <c r="F267"/>
  <c r="E267"/>
  <c r="B267"/>
  <c r="C266"/>
  <c r="G269"/>
  <c r="D269"/>
  <c r="F219"/>
  <c r="F208"/>
  <c r="G350" i="1"/>
  <c r="G456"/>
  <c r="G455"/>
  <c r="D455"/>
  <c r="F266" i="4"/>
  <c r="C265"/>
  <c r="H268" i="3"/>
  <c r="H269" i="1"/>
  <c r="H8" i="3"/>
  <c r="H12"/>
  <c r="H14"/>
  <c r="H18"/>
  <c r="H20"/>
  <c r="H24"/>
  <c r="H26"/>
  <c r="H30"/>
  <c r="H32"/>
  <c r="H36"/>
  <c r="H38"/>
  <c r="H42"/>
  <c r="H44"/>
  <c r="H48"/>
  <c r="H50"/>
  <c r="H54"/>
  <c r="H56"/>
  <c r="H60"/>
  <c r="H62"/>
  <c r="H66"/>
  <c r="H68"/>
  <c r="H72"/>
  <c r="G388" i="1"/>
  <c r="D387"/>
  <c r="G387"/>
  <c r="D385"/>
  <c r="G385"/>
  <c r="H77"/>
  <c r="H78"/>
  <c r="H79"/>
  <c r="H80"/>
  <c r="H81"/>
  <c r="H83"/>
  <c r="H84"/>
  <c r="H85"/>
  <c r="H86"/>
  <c r="H87"/>
  <c r="H89"/>
  <c r="H90"/>
  <c r="H91"/>
  <c r="H92"/>
  <c r="H93"/>
  <c r="H95"/>
  <c r="H96"/>
  <c r="H97"/>
  <c r="H98"/>
  <c r="H99"/>
  <c r="H101"/>
  <c r="H102"/>
  <c r="H103"/>
  <c r="H104"/>
  <c r="H105"/>
  <c r="H107"/>
  <c r="H108"/>
  <c r="H109"/>
  <c r="H110"/>
  <c r="H111"/>
  <c r="H113"/>
  <c r="H114"/>
  <c r="H115"/>
  <c r="H116"/>
  <c r="H117"/>
  <c r="H119"/>
  <c r="H120"/>
  <c r="H121"/>
  <c r="H122"/>
  <c r="H123"/>
  <c r="H125"/>
  <c r="H126"/>
  <c r="H127"/>
  <c r="H128"/>
  <c r="H129"/>
  <c r="H131"/>
  <c r="H132"/>
  <c r="H133"/>
  <c r="H134"/>
  <c r="H135"/>
  <c r="H137"/>
  <c r="H138"/>
  <c r="H139"/>
  <c r="H140"/>
  <c r="H141"/>
  <c r="H143"/>
  <c r="H144"/>
  <c r="H145"/>
  <c r="H146"/>
  <c r="H147"/>
  <c r="H149"/>
  <c r="H150"/>
  <c r="H151"/>
  <c r="H152"/>
  <c r="H153"/>
  <c r="H155"/>
  <c r="H156"/>
  <c r="H158"/>
  <c r="H159"/>
  <c r="H5"/>
  <c r="H5" i="4" s="1"/>
  <c r="D5"/>
  <c r="H6" i="1"/>
  <c r="H6" i="4" s="1"/>
  <c r="D6"/>
  <c r="G4"/>
  <c r="G7"/>
  <c r="G9"/>
  <c r="G11"/>
  <c r="G13"/>
  <c r="G15"/>
  <c r="G17"/>
  <c r="G19"/>
  <c r="G21"/>
  <c r="G23"/>
  <c r="G25"/>
  <c r="G27"/>
  <c r="G29"/>
  <c r="G31"/>
  <c r="G33"/>
  <c r="G35"/>
  <c r="G37"/>
  <c r="G39"/>
  <c r="G41"/>
  <c r="G43"/>
  <c r="G45"/>
  <c r="G47"/>
  <c r="G49"/>
  <c r="G51"/>
  <c r="G53"/>
  <c r="G55"/>
  <c r="G57"/>
  <c r="G59"/>
  <c r="G61"/>
  <c r="G63"/>
  <c r="G65"/>
  <c r="G67"/>
  <c r="G69"/>
  <c r="G71"/>
  <c r="G73"/>
  <c r="G75"/>
  <c r="G77"/>
  <c r="G79"/>
  <c r="G81"/>
  <c r="G83"/>
  <c r="G85"/>
  <c r="G87"/>
  <c r="G89"/>
  <c r="G91"/>
  <c r="G93"/>
  <c r="G95"/>
  <c r="G97"/>
  <c r="G99"/>
  <c r="G101"/>
  <c r="G103"/>
  <c r="G105"/>
  <c r="G107"/>
  <c r="G109"/>
  <c r="G111"/>
  <c r="G113"/>
  <c r="G115"/>
  <c r="G117"/>
  <c r="G119"/>
  <c r="G121"/>
  <c r="G123"/>
  <c r="G125"/>
  <c r="G127"/>
  <c r="G129"/>
  <c r="G131"/>
  <c r="G133"/>
  <c r="G135"/>
  <c r="G137"/>
  <c r="G139"/>
  <c r="G141"/>
  <c r="G142"/>
  <c r="G143"/>
  <c r="G145"/>
  <c r="G147"/>
  <c r="H160" i="1"/>
  <c r="H161"/>
  <c r="H162"/>
  <c r="H163"/>
  <c r="H164"/>
  <c r="H165"/>
  <c r="H167"/>
  <c r="H168"/>
  <c r="H169"/>
  <c r="H170"/>
  <c r="H171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1"/>
  <c r="H192"/>
  <c r="H193"/>
  <c r="H194"/>
  <c r="H195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5"/>
  <c r="H216"/>
  <c r="H217"/>
  <c r="H218"/>
  <c r="H219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9"/>
  <c r="H240"/>
  <c r="H241"/>
  <c r="H242"/>
  <c r="H243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3"/>
  <c r="H264"/>
  <c r="H265"/>
  <c r="H266"/>
  <c r="H267"/>
  <c r="D404"/>
  <c r="G404"/>
  <c r="D405"/>
  <c r="G405"/>
  <c r="D407"/>
  <c r="G407"/>
  <c r="D408"/>
  <c r="G408"/>
  <c r="D410"/>
  <c r="G410"/>
  <c r="D411"/>
  <c r="G411"/>
  <c r="D413"/>
  <c r="G413"/>
  <c r="D414"/>
  <c r="G414"/>
  <c r="D416"/>
  <c r="G416"/>
  <c r="D417"/>
  <c r="G417"/>
  <c r="D419"/>
  <c r="G419"/>
  <c r="D420"/>
  <c r="G420"/>
  <c r="D422"/>
  <c r="G422"/>
  <c r="D423"/>
  <c r="G423"/>
  <c r="D425"/>
  <c r="G425"/>
  <c r="D426"/>
  <c r="G426"/>
  <c r="D428"/>
  <c r="G428"/>
  <c r="D429"/>
  <c r="G429"/>
  <c r="D431"/>
  <c r="G431"/>
  <c r="D432"/>
  <c r="G432"/>
  <c r="D434"/>
  <c r="G434"/>
  <c r="D435"/>
  <c r="G435"/>
  <c r="D437"/>
  <c r="G437"/>
  <c r="D438"/>
  <c r="G438"/>
  <c r="D440"/>
  <c r="G440"/>
  <c r="D441"/>
  <c r="D7" i="4"/>
  <c r="D8"/>
  <c r="D9"/>
  <c r="D10"/>
  <c r="D12"/>
  <c r="D13"/>
  <c r="D14"/>
  <c r="D16"/>
  <c r="D17"/>
  <c r="D18"/>
  <c r="D20"/>
  <c r="D22"/>
  <c r="D24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6"/>
  <c r="D48"/>
  <c r="D50"/>
  <c r="D52"/>
  <c r="D54"/>
  <c r="D55"/>
  <c r="D56"/>
  <c r="D57"/>
  <c r="D58"/>
  <c r="D59"/>
  <c r="D60"/>
  <c r="D61"/>
  <c r="D62"/>
  <c r="D63"/>
  <c r="D64"/>
  <c r="D65"/>
  <c r="D66"/>
  <c r="D67"/>
  <c r="D68"/>
  <c r="D69"/>
  <c r="D70"/>
  <c r="D72"/>
  <c r="D74"/>
  <c r="D76"/>
  <c r="D78"/>
  <c r="D80"/>
  <c r="D82"/>
  <c r="D84"/>
  <c r="D86"/>
  <c r="D88"/>
  <c r="D90"/>
  <c r="D92"/>
  <c r="D94"/>
  <c r="D96"/>
  <c r="D98"/>
  <c r="D100"/>
  <c r="D102"/>
  <c r="D104"/>
  <c r="D106"/>
  <c r="D108"/>
  <c r="D110"/>
  <c r="D112"/>
  <c r="D114"/>
  <c r="D116"/>
  <c r="D118"/>
  <c r="D120"/>
  <c r="D122"/>
  <c r="D124"/>
  <c r="D126"/>
  <c r="D128"/>
  <c r="D130"/>
  <c r="D132"/>
  <c r="D134"/>
  <c r="D136"/>
  <c r="D138"/>
  <c r="D140"/>
  <c r="D142"/>
  <c r="D144"/>
  <c r="D146"/>
  <c r="F157"/>
  <c r="H96" i="3"/>
  <c r="H96" i="4" s="1"/>
  <c r="G96"/>
  <c r="H98" i="3"/>
  <c r="G98" i="4"/>
  <c r="G100"/>
  <c r="H102" i="3"/>
  <c r="H102" i="4" s="1"/>
  <c r="G102"/>
  <c r="H104" i="3"/>
  <c r="G104" i="4"/>
  <c r="G106"/>
  <c r="H108" i="3"/>
  <c r="G108" i="4"/>
  <c r="H110" i="3"/>
  <c r="H110" i="4" s="1"/>
  <c r="G110"/>
  <c r="G112"/>
  <c r="H114" i="3"/>
  <c r="G114" i="4"/>
  <c r="H116" i="3"/>
  <c r="H116" i="4" s="1"/>
  <c r="G116"/>
  <c r="G118"/>
  <c r="H120" i="3"/>
  <c r="H120" i="4" s="1"/>
  <c r="G120"/>
  <c r="H122" i="3"/>
  <c r="G122" i="4"/>
  <c r="G124"/>
  <c r="H126" i="3"/>
  <c r="H126" i="4" s="1"/>
  <c r="G126"/>
  <c r="H128" i="3"/>
  <c r="G128" i="4"/>
  <c r="G130"/>
  <c r="H132" i="3"/>
  <c r="G132" i="4"/>
  <c r="H134" i="3"/>
  <c r="H134" i="4" s="1"/>
  <c r="G134"/>
  <c r="G136"/>
  <c r="H138" i="3"/>
  <c r="G138" i="4"/>
  <c r="H140" i="3"/>
  <c r="H140" i="4" s="1"/>
  <c r="G140"/>
  <c r="H144" i="3"/>
  <c r="G144" i="4"/>
  <c r="H146" i="3"/>
  <c r="G146" i="4"/>
  <c r="D149" i="3"/>
  <c r="D149" i="4" s="1"/>
  <c r="B149"/>
  <c r="G149" i="3"/>
  <c r="G149" i="4" s="1"/>
  <c r="E149"/>
  <c r="D151" i="3"/>
  <c r="D151" i="4" s="1"/>
  <c r="B151"/>
  <c r="G151" i="3"/>
  <c r="G151" i="4" s="1"/>
  <c r="E151"/>
  <c r="D153" i="3"/>
  <c r="D153" i="4" s="1"/>
  <c r="B153"/>
  <c r="G153" i="3"/>
  <c r="G153" i="4" s="1"/>
  <c r="E153"/>
  <c r="D155" i="3"/>
  <c r="D155" i="4" s="1"/>
  <c r="B155"/>
  <c r="G155" i="3"/>
  <c r="G155" i="4" s="1"/>
  <c r="E155"/>
  <c r="D157" i="3"/>
  <c r="D157" i="4" s="1"/>
  <c r="B157"/>
  <c r="G157" i="3"/>
  <c r="E157" i="4"/>
  <c r="D158" i="3"/>
  <c r="D158" i="4" s="1"/>
  <c r="B158"/>
  <c r="G158" i="3"/>
  <c r="G158" i="4" s="1"/>
  <c r="E158"/>
  <c r="G173" i="3"/>
  <c r="G173" i="4" s="1"/>
  <c r="E173"/>
  <c r="G175" i="3"/>
  <c r="G175" i="4" s="1"/>
  <c r="E175"/>
  <c r="G177" i="3"/>
  <c r="G177" i="4" s="1"/>
  <c r="E177"/>
  <c r="G179" i="3"/>
  <c r="G179" i="4" s="1"/>
  <c r="E179"/>
  <c r="G181" i="3"/>
  <c r="G181" i="4" s="1"/>
  <c r="E181"/>
  <c r="G183" i="3"/>
  <c r="G183" i="4" s="1"/>
  <c r="E183"/>
  <c r="G185" i="3"/>
  <c r="G185" i="4" s="1"/>
  <c r="E185"/>
  <c r="G187" i="3"/>
  <c r="G187" i="4" s="1"/>
  <c r="E187"/>
  <c r="G189" i="3"/>
  <c r="G189" i="4" s="1"/>
  <c r="E189"/>
  <c r="G191" i="3"/>
  <c r="G191" i="4" s="1"/>
  <c r="E191"/>
  <c r="G193" i="3"/>
  <c r="G193" i="4" s="1"/>
  <c r="E193"/>
  <c r="G195" i="3"/>
  <c r="G195" i="4" s="1"/>
  <c r="E195"/>
  <c r="G197" i="3"/>
  <c r="G197" i="4" s="1"/>
  <c r="E197"/>
  <c r="G199" i="3"/>
  <c r="G199" i="4" s="1"/>
  <c r="E199"/>
  <c r="G201" i="3"/>
  <c r="G201" i="4" s="1"/>
  <c r="E201"/>
  <c r="G203" i="3"/>
  <c r="G203" i="4" s="1"/>
  <c r="E203"/>
  <c r="G205" i="3"/>
  <c r="G205" i="4" s="1"/>
  <c r="E205"/>
  <c r="G207" i="3"/>
  <c r="G207" i="4" s="1"/>
  <c r="E207"/>
  <c r="C208"/>
  <c r="C214"/>
  <c r="C220"/>
  <c r="F226"/>
  <c r="C232"/>
  <c r="F232"/>
  <c r="C238"/>
  <c r="C244"/>
  <c r="F250"/>
  <c r="C256"/>
  <c r="C262"/>
  <c r="G5"/>
  <c r="G6"/>
  <c r="G8"/>
  <c r="G12"/>
  <c r="G16"/>
  <c r="G26"/>
  <c r="G28"/>
  <c r="G30"/>
  <c r="G32"/>
  <c r="G34"/>
  <c r="G36"/>
  <c r="G38"/>
  <c r="G40"/>
  <c r="G42"/>
  <c r="G54"/>
  <c r="G56"/>
  <c r="G58"/>
  <c r="G60"/>
  <c r="G62"/>
  <c r="G64"/>
  <c r="G66"/>
  <c r="G68"/>
  <c r="H74" i="3"/>
  <c r="G74" i="4"/>
  <c r="G76"/>
  <c r="H78" i="3"/>
  <c r="G78" i="4"/>
  <c r="H80" i="3"/>
  <c r="G80" i="4"/>
  <c r="G82"/>
  <c r="H84" i="3"/>
  <c r="G84" i="4"/>
  <c r="H86" i="3"/>
  <c r="G86" i="4"/>
  <c r="G88"/>
  <c r="H90" i="3"/>
  <c r="G90" i="4"/>
  <c r="H92" i="3"/>
  <c r="G92" i="4"/>
  <c r="G94"/>
  <c r="H75" i="3"/>
  <c r="D75" i="4"/>
  <c r="H77" i="3"/>
  <c r="H77" i="4" s="1"/>
  <c r="D77"/>
  <c r="H79" i="3"/>
  <c r="D79" i="4"/>
  <c r="H81" i="3"/>
  <c r="H81" i="4" s="1"/>
  <c r="D81"/>
  <c r="H83" i="3"/>
  <c r="D83" i="4"/>
  <c r="H85" i="3"/>
  <c r="D85" i="4"/>
  <c r="H87" i="3"/>
  <c r="D87" i="4"/>
  <c r="H89" i="3"/>
  <c r="D89" i="4"/>
  <c r="H91" i="3"/>
  <c r="D91" i="4"/>
  <c r="H93" i="3"/>
  <c r="D93" i="4"/>
  <c r="H95" i="3"/>
  <c r="D95" i="4"/>
  <c r="H97" i="3"/>
  <c r="D97" i="4"/>
  <c r="H99" i="3"/>
  <c r="D99" i="4"/>
  <c r="H101" i="3"/>
  <c r="H101" i="4" s="1"/>
  <c r="D101"/>
  <c r="H103" i="3"/>
  <c r="D103" i="4"/>
  <c r="H105" i="3"/>
  <c r="H105" i="4" s="1"/>
  <c r="D105"/>
  <c r="H107" i="3"/>
  <c r="D107" i="4"/>
  <c r="H109" i="3"/>
  <c r="D109" i="4"/>
  <c r="H111" i="3"/>
  <c r="D111" i="4"/>
  <c r="H113" i="3"/>
  <c r="D113" i="4"/>
  <c r="H115" i="3"/>
  <c r="D115" i="4"/>
  <c r="H117" i="3"/>
  <c r="D117" i="4"/>
  <c r="H119" i="3"/>
  <c r="D119" i="4"/>
  <c r="H121" i="3"/>
  <c r="D121" i="4"/>
  <c r="H123" i="3"/>
  <c r="D123" i="4"/>
  <c r="H125" i="3"/>
  <c r="H125" i="4" s="1"/>
  <c r="D125"/>
  <c r="H127" i="3"/>
  <c r="D127" i="4"/>
  <c r="H129" i="3"/>
  <c r="H129" i="4" s="1"/>
  <c r="D129"/>
  <c r="H131" i="3"/>
  <c r="D131" i="4"/>
  <c r="H133" i="3"/>
  <c r="D133" i="4"/>
  <c r="H135" i="3"/>
  <c r="D135" i="4"/>
  <c r="H137" i="3"/>
  <c r="D137" i="4"/>
  <c r="H139" i="3"/>
  <c r="D139" i="4"/>
  <c r="H141" i="3"/>
  <c r="D141" i="4"/>
  <c r="H143" i="3"/>
  <c r="D143" i="4"/>
  <c r="H145" i="3"/>
  <c r="D145" i="4"/>
  <c r="H147" i="3"/>
  <c r="D147" i="4"/>
  <c r="G150" i="3"/>
  <c r="G150" i="4" s="1"/>
  <c r="E150"/>
  <c r="G152" i="3"/>
  <c r="G152" i="4" s="1"/>
  <c r="E152"/>
  <c r="G156" i="3"/>
  <c r="G156" i="4" s="1"/>
  <c r="E156"/>
  <c r="D159" i="3"/>
  <c r="D159" i="4" s="1"/>
  <c r="B159"/>
  <c r="G159" i="3"/>
  <c r="G159" i="4" s="1"/>
  <c r="E159"/>
  <c r="D161" i="3"/>
  <c r="D161" i="4" s="1"/>
  <c r="B161"/>
  <c r="D162" i="3"/>
  <c r="D162" i="4" s="1"/>
  <c r="B162"/>
  <c r="G162" i="3"/>
  <c r="G162" i="4" s="1"/>
  <c r="E162"/>
  <c r="D163" i="3"/>
  <c r="D163" i="4" s="1"/>
  <c r="B163"/>
  <c r="G163" i="3"/>
  <c r="G163" i="4" s="1"/>
  <c r="E163"/>
  <c r="G164" i="3"/>
  <c r="G164" i="4" s="1"/>
  <c r="E164"/>
  <c r="D165" i="3"/>
  <c r="D165" i="4" s="1"/>
  <c r="B165"/>
  <c r="B166"/>
  <c r="D167" i="3"/>
  <c r="D167" i="4" s="1"/>
  <c r="B167"/>
  <c r="G167" i="3"/>
  <c r="G167" i="4" s="1"/>
  <c r="E167"/>
  <c r="G168" i="3"/>
  <c r="G168" i="4" s="1"/>
  <c r="E168"/>
  <c r="D169" i="3"/>
  <c r="D169" i="4" s="1"/>
  <c r="B169"/>
  <c r="D170" i="3"/>
  <c r="D170" i="4" s="1"/>
  <c r="B170"/>
  <c r="G170" i="3"/>
  <c r="G170" i="4" s="1"/>
  <c r="E170"/>
  <c r="D171" i="3"/>
  <c r="D171" i="4" s="1"/>
  <c r="B171"/>
  <c r="G171" i="3"/>
  <c r="G171" i="4" s="1"/>
  <c r="E171"/>
  <c r="G174" i="3"/>
  <c r="G174" i="4" s="1"/>
  <c r="E174"/>
  <c r="G176" i="3"/>
  <c r="G176" i="4" s="1"/>
  <c r="E176"/>
  <c r="B178"/>
  <c r="D180" i="3"/>
  <c r="D180" i="4" s="1"/>
  <c r="B180"/>
  <c r="G180" i="3"/>
  <c r="G180" i="4" s="1"/>
  <c r="E180"/>
  <c r="D182" i="3"/>
  <c r="D182" i="4" s="1"/>
  <c r="B182"/>
  <c r="G182" i="3"/>
  <c r="G182" i="4" s="1"/>
  <c r="E182"/>
  <c r="B184"/>
  <c r="E184"/>
  <c r="D186" i="3"/>
  <c r="D186" i="4" s="1"/>
  <c r="B186"/>
  <c r="G186" i="3"/>
  <c r="G186" i="4" s="1"/>
  <c r="E186"/>
  <c r="D188" i="3"/>
  <c r="D188" i="4" s="1"/>
  <c r="B188"/>
  <c r="G188" i="3"/>
  <c r="G188" i="4" s="1"/>
  <c r="E188"/>
  <c r="B190"/>
  <c r="E190"/>
  <c r="D192" i="3"/>
  <c r="D192" i="4" s="1"/>
  <c r="B192"/>
  <c r="G192" i="3"/>
  <c r="G192" i="4" s="1"/>
  <c r="E192"/>
  <c r="D194" i="3"/>
  <c r="D194" i="4" s="1"/>
  <c r="B194"/>
  <c r="G194" i="3"/>
  <c r="G194" i="4" s="1"/>
  <c r="E194"/>
  <c r="E196"/>
  <c r="D198" i="3"/>
  <c r="D198" i="4" s="1"/>
  <c r="B198"/>
  <c r="G198" i="3"/>
  <c r="G198" i="4" s="1"/>
  <c r="E198"/>
  <c r="D200" i="3"/>
  <c r="D200" i="4" s="1"/>
  <c r="B200"/>
  <c r="G200" i="3"/>
  <c r="G200" i="4" s="1"/>
  <c r="E200"/>
  <c r="B202"/>
  <c r="D204" i="3"/>
  <c r="D204" i="4" s="1"/>
  <c r="B204"/>
  <c r="G204" i="3"/>
  <c r="G204" i="4" s="1"/>
  <c r="E204"/>
  <c r="D206" i="3"/>
  <c r="D206" i="4" s="1"/>
  <c r="B206"/>
  <c r="G206" i="3"/>
  <c r="G206" i="4" s="1"/>
  <c r="E206"/>
  <c r="E208"/>
  <c r="D209" i="3"/>
  <c r="B209" i="4"/>
  <c r="G209" i="3"/>
  <c r="G209" i="4" s="1"/>
  <c r="E209"/>
  <c r="D210" i="3"/>
  <c r="D210" i="4" s="1"/>
  <c r="B210"/>
  <c r="G210" i="3"/>
  <c r="G210" i="4" s="1"/>
  <c r="E210"/>
  <c r="D211" i="3"/>
  <c r="D211" i="4" s="1"/>
  <c r="B211"/>
  <c r="G211" i="3"/>
  <c r="G211" i="4" s="1"/>
  <c r="E211"/>
  <c r="D212" i="3"/>
  <c r="D212" i="4" s="1"/>
  <c r="B212"/>
  <c r="G212" i="3"/>
  <c r="G212" i="4" s="1"/>
  <c r="E212"/>
  <c r="D213" i="3"/>
  <c r="B213" i="4"/>
  <c r="G213" i="3"/>
  <c r="G213" i="4" s="1"/>
  <c r="E213"/>
  <c r="E214"/>
  <c r="D215" i="3"/>
  <c r="B215" i="4"/>
  <c r="G215" i="3"/>
  <c r="G215" i="4" s="1"/>
  <c r="E215"/>
  <c r="D216" i="3"/>
  <c r="D216" i="4" s="1"/>
  <c r="B216"/>
  <c r="G216" i="3"/>
  <c r="G216" i="4" s="1"/>
  <c r="E216"/>
  <c r="D217" i="3"/>
  <c r="B217" i="4"/>
  <c r="G217" i="3"/>
  <c r="G217" i="4" s="1"/>
  <c r="E217"/>
  <c r="D218" i="3"/>
  <c r="D218" i="4" s="1"/>
  <c r="B218"/>
  <c r="G218" i="3"/>
  <c r="G218" i="4" s="1"/>
  <c r="E218"/>
  <c r="D219" i="3"/>
  <c r="D219" i="4" s="1"/>
  <c r="B219"/>
  <c r="G219" i="3"/>
  <c r="E219" i="4"/>
  <c r="E220"/>
  <c r="D221" i="3"/>
  <c r="D221" i="4" s="1"/>
  <c r="B221"/>
  <c r="G221" i="3"/>
  <c r="G221" i="4" s="1"/>
  <c r="E221"/>
  <c r="D222" i="3"/>
  <c r="D222" i="4" s="1"/>
  <c r="B222"/>
  <c r="G222" i="3"/>
  <c r="G222" i="4" s="1"/>
  <c r="E222"/>
  <c r="D223" i="3"/>
  <c r="D223" i="4" s="1"/>
  <c r="B223"/>
  <c r="G223" i="3"/>
  <c r="G223" i="4" s="1"/>
  <c r="E223"/>
  <c r="D224" i="3"/>
  <c r="D224" i="4" s="1"/>
  <c r="B224"/>
  <c r="G224" i="3"/>
  <c r="G224" i="4" s="1"/>
  <c r="E224"/>
  <c r="D225" i="3"/>
  <c r="D225" i="4" s="1"/>
  <c r="B225"/>
  <c r="G225" i="3"/>
  <c r="G225" i="4" s="1"/>
  <c r="E225"/>
  <c r="D226" i="3"/>
  <c r="B226" i="4"/>
  <c r="D227" i="3"/>
  <c r="D227" i="4" s="1"/>
  <c r="B227"/>
  <c r="G227" i="3"/>
  <c r="G227" i="4" s="1"/>
  <c r="E227"/>
  <c r="D228" i="3"/>
  <c r="D228" i="4" s="1"/>
  <c r="B228"/>
  <c r="G228" i="3"/>
  <c r="G228" i="4" s="1"/>
  <c r="E228"/>
  <c r="D229" i="3"/>
  <c r="B229" i="4"/>
  <c r="G229" i="3"/>
  <c r="G229" i="4" s="1"/>
  <c r="E229"/>
  <c r="D230" i="3"/>
  <c r="D230" i="4" s="1"/>
  <c r="B230"/>
  <c r="G230" i="3"/>
  <c r="G230" i="4" s="1"/>
  <c r="E230"/>
  <c r="D231" i="3"/>
  <c r="D231" i="4" s="1"/>
  <c r="B231"/>
  <c r="G231" i="3"/>
  <c r="G231" i="4" s="1"/>
  <c r="E231"/>
  <c r="B232"/>
  <c r="E232"/>
  <c r="D233" i="3"/>
  <c r="D233" i="4" s="1"/>
  <c r="B233"/>
  <c r="G233" i="3"/>
  <c r="E233" i="4"/>
  <c r="D234" i="3"/>
  <c r="D234" i="4" s="1"/>
  <c r="B234"/>
  <c r="G234" i="3"/>
  <c r="G234" i="4" s="1"/>
  <c r="E234"/>
  <c r="D235" i="3"/>
  <c r="D235" i="4" s="1"/>
  <c r="B235"/>
  <c r="G235" i="3"/>
  <c r="E235" i="4"/>
  <c r="D236" i="3"/>
  <c r="B236" i="4"/>
  <c r="G236" i="3"/>
  <c r="G236" i="4" s="1"/>
  <c r="E236"/>
  <c r="D237" i="3"/>
  <c r="B237" i="4"/>
  <c r="G237" i="3"/>
  <c r="G237" i="4" s="1"/>
  <c r="E237"/>
  <c r="E238"/>
  <c r="D239" i="3"/>
  <c r="D239" i="4" s="1"/>
  <c r="B239"/>
  <c r="G239" i="3"/>
  <c r="G239" i="4" s="1"/>
  <c r="E239"/>
  <c r="D240" i="3"/>
  <c r="B240" i="4"/>
  <c r="G240" i="3"/>
  <c r="G240" i="4" s="1"/>
  <c r="E240"/>
  <c r="D241" i="3"/>
  <c r="B241" i="4"/>
  <c r="G241" i="3"/>
  <c r="G241" i="4" s="1"/>
  <c r="E241"/>
  <c r="D242" i="3"/>
  <c r="D242" i="4" s="1"/>
  <c r="B242"/>
  <c r="G242" i="3"/>
  <c r="G242" i="4" s="1"/>
  <c r="E242"/>
  <c r="D243" i="3"/>
  <c r="D243" i="4" s="1"/>
  <c r="B243"/>
  <c r="G243" i="3"/>
  <c r="E243" i="4"/>
  <c r="E244"/>
  <c r="D245" i="3"/>
  <c r="D245" i="4" s="1"/>
  <c r="B245"/>
  <c r="G245" i="3"/>
  <c r="G245" i="4" s="1"/>
  <c r="E245"/>
  <c r="D246" i="3"/>
  <c r="B246" i="4"/>
  <c r="G246" i="3"/>
  <c r="G246" i="4" s="1"/>
  <c r="E246"/>
  <c r="D247" i="3"/>
  <c r="D247" i="4" s="1"/>
  <c r="B247"/>
  <c r="G247" i="3"/>
  <c r="G247" i="4" s="1"/>
  <c r="E247"/>
  <c r="D248" i="3"/>
  <c r="D248" i="4" s="1"/>
  <c r="B248"/>
  <c r="G248" i="3"/>
  <c r="G248" i="4" s="1"/>
  <c r="E248"/>
  <c r="D249" i="3"/>
  <c r="D249" i="4" s="1"/>
  <c r="B249"/>
  <c r="G249" i="3"/>
  <c r="G249" i="4" s="1"/>
  <c r="E249"/>
  <c r="B250"/>
  <c r="D251" i="3"/>
  <c r="D251" i="4" s="1"/>
  <c r="B251"/>
  <c r="G251" i="3"/>
  <c r="G251" i="4" s="1"/>
  <c r="E251"/>
  <c r="D252" i="3"/>
  <c r="D252" i="4" s="1"/>
  <c r="B252"/>
  <c r="G252" i="3"/>
  <c r="G252" i="4" s="1"/>
  <c r="E252"/>
  <c r="D253" i="3"/>
  <c r="D253" i="4" s="1"/>
  <c r="B253"/>
  <c r="G253" i="3"/>
  <c r="G253" i="4" s="1"/>
  <c r="E253"/>
  <c r="D254" i="3"/>
  <c r="D254" i="4" s="1"/>
  <c r="B254"/>
  <c r="G254" i="3"/>
  <c r="G254" i="4" s="1"/>
  <c r="E254"/>
  <c r="D255" i="3"/>
  <c r="D255" i="4" s="1"/>
  <c r="B255"/>
  <c r="G255" i="3"/>
  <c r="E255" i="4"/>
  <c r="E256"/>
  <c r="D257" i="3"/>
  <c r="B257" i="4"/>
  <c r="G257" i="3"/>
  <c r="E257" i="4"/>
  <c r="D258" i="3"/>
  <c r="D258" i="4" s="1"/>
  <c r="B258"/>
  <c r="G258" i="3"/>
  <c r="E258" i="4"/>
  <c r="D259" i="3"/>
  <c r="B259" i="4"/>
  <c r="G259" i="3"/>
  <c r="G259" i="4" s="1"/>
  <c r="E259"/>
  <c r="D260" i="3"/>
  <c r="B260" i="4"/>
  <c r="G260" i="3"/>
  <c r="G260" i="4" s="1"/>
  <c r="E260"/>
  <c r="D261" i="3"/>
  <c r="D261" i="4" s="1"/>
  <c r="B261"/>
  <c r="G261" i="3"/>
  <c r="E261" i="4"/>
  <c r="E262"/>
  <c r="D263" i="3"/>
  <c r="D263" i="4" s="1"/>
  <c r="B263"/>
  <c r="G263" i="3"/>
  <c r="G263" i="4" s="1"/>
  <c r="E263"/>
  <c r="G264" i="3"/>
  <c r="E264" i="4"/>
  <c r="D265" i="3"/>
  <c r="B265" i="4"/>
  <c r="D266" i="3"/>
  <c r="B266" i="4"/>
  <c r="G266" i="3"/>
  <c r="E266" i="4"/>
  <c r="D267" i="3"/>
  <c r="G267"/>
  <c r="H9"/>
  <c r="H11"/>
  <c r="H13"/>
  <c r="H15"/>
  <c r="H17"/>
  <c r="H19"/>
  <c r="H21"/>
  <c r="H23"/>
  <c r="H25"/>
  <c r="H27"/>
  <c r="H29"/>
  <c r="H31"/>
  <c r="H33"/>
  <c r="H35"/>
  <c r="H37"/>
  <c r="H39"/>
  <c r="H41"/>
  <c r="H43"/>
  <c r="H45"/>
  <c r="H47"/>
  <c r="H49"/>
  <c r="H51"/>
  <c r="H53"/>
  <c r="H55"/>
  <c r="H57"/>
  <c r="H59"/>
  <c r="H61"/>
  <c r="H63"/>
  <c r="H65"/>
  <c r="H67"/>
  <c r="H69"/>
  <c r="H71"/>
  <c r="H73"/>
  <c r="G10" i="4"/>
  <c r="D11"/>
  <c r="G14"/>
  <c r="D15"/>
  <c r="G18"/>
  <c r="D19"/>
  <c r="G20"/>
  <c r="D21"/>
  <c r="G22"/>
  <c r="D23"/>
  <c r="G24"/>
  <c r="D25"/>
  <c r="G44"/>
  <c r="D45"/>
  <c r="G46"/>
  <c r="D47"/>
  <c r="G48"/>
  <c r="D49"/>
  <c r="G50"/>
  <c r="D51"/>
  <c r="G52"/>
  <c r="D53"/>
  <c r="G70"/>
  <c r="D71"/>
  <c r="G72"/>
  <c r="D73"/>
  <c r="D150" i="3"/>
  <c r="D150" i="4" s="1"/>
  <c r="D152" i="3"/>
  <c r="D152" i="4" s="1"/>
  <c r="D156" i="3"/>
  <c r="D156" i="4" s="1"/>
  <c r="D179" i="3"/>
  <c r="D179" i="4" s="1"/>
  <c r="D181" i="3"/>
  <c r="D181" i="4" s="1"/>
  <c r="D183" i="3"/>
  <c r="D183" i="4" s="1"/>
  <c r="D185" i="3"/>
  <c r="D185" i="4" s="1"/>
  <c r="D187" i="3"/>
  <c r="D189"/>
  <c r="D189" i="4" s="1"/>
  <c r="D191" i="3"/>
  <c r="D191" i="4" s="1"/>
  <c r="D193" i="3"/>
  <c r="D193" i="4" s="1"/>
  <c r="D195" i="3"/>
  <c r="D197"/>
  <c r="D199"/>
  <c r="D199" i="4" s="1"/>
  <c r="D201" i="3"/>
  <c r="D201" i="4" s="1"/>
  <c r="D203" i="3"/>
  <c r="D203" i="4" s="1"/>
  <c r="D205" i="3"/>
  <c r="D205" i="4" s="1"/>
  <c r="D207" i="3"/>
  <c r="D207" i="4" s="1"/>
  <c r="H7" i="3"/>
  <c r="G166"/>
  <c r="G172"/>
  <c r="H4"/>
  <c r="H10"/>
  <c r="H16"/>
  <c r="H22"/>
  <c r="H28"/>
  <c r="H34"/>
  <c r="H40"/>
  <c r="H46"/>
  <c r="H52"/>
  <c r="H58"/>
  <c r="H64"/>
  <c r="H70"/>
  <c r="H76"/>
  <c r="H82"/>
  <c r="H88"/>
  <c r="H94"/>
  <c r="H100"/>
  <c r="H106"/>
  <c r="H112"/>
  <c r="H118"/>
  <c r="H124"/>
  <c r="H130"/>
  <c r="H136"/>
  <c r="H142"/>
  <c r="D148"/>
  <c r="G148"/>
  <c r="D154"/>
  <c r="G154"/>
  <c r="G160"/>
  <c r="G161"/>
  <c r="D164"/>
  <c r="G165"/>
  <c r="D168"/>
  <c r="G169"/>
  <c r="D173"/>
  <c r="D174"/>
  <c r="D175"/>
  <c r="D176"/>
  <c r="D177"/>
  <c r="G208"/>
  <c r="G214"/>
  <c r="G220"/>
  <c r="G226"/>
  <c r="G232"/>
  <c r="G238"/>
  <c r="G244"/>
  <c r="G250"/>
  <c r="G256"/>
  <c r="G262"/>
  <c r="D160"/>
  <c r="D166"/>
  <c r="D172"/>
  <c r="D178"/>
  <c r="G178"/>
  <c r="D184"/>
  <c r="G184"/>
  <c r="D190"/>
  <c r="G190"/>
  <c r="D196"/>
  <c r="G196"/>
  <c r="D202"/>
  <c r="G202"/>
  <c r="D208"/>
  <c r="D214"/>
  <c r="D220"/>
  <c r="D232"/>
  <c r="D238"/>
  <c r="D244"/>
  <c r="D250"/>
  <c r="D256"/>
  <c r="D262"/>
  <c r="D264"/>
  <c r="G265"/>
  <c r="D333" i="1"/>
  <c r="H4"/>
  <c r="H10"/>
  <c r="H16"/>
  <c r="H22"/>
  <c r="H28"/>
  <c r="H34"/>
  <c r="H40"/>
  <c r="H46"/>
  <c r="H52"/>
  <c r="H58"/>
  <c r="H64"/>
  <c r="H70"/>
  <c r="H76"/>
  <c r="H82"/>
  <c r="H88"/>
  <c r="H94"/>
  <c r="H100"/>
  <c r="G333"/>
  <c r="G368"/>
  <c r="G334"/>
  <c r="G369"/>
  <c r="G335"/>
  <c r="G370"/>
  <c r="G336"/>
  <c r="G371"/>
  <c r="G337"/>
  <c r="G372"/>
  <c r="G338"/>
  <c r="G373"/>
  <c r="G339"/>
  <c r="G374"/>
  <c r="G340"/>
  <c r="G375"/>
  <c r="G341"/>
  <c r="H106"/>
  <c r="H112"/>
  <c r="H118"/>
  <c r="H124"/>
  <c r="H130"/>
  <c r="H136"/>
  <c r="H142"/>
  <c r="H148"/>
  <c r="H154"/>
  <c r="D346"/>
  <c r="D348"/>
  <c r="D350"/>
  <c r="F380"/>
  <c r="D382"/>
  <c r="D384"/>
  <c r="D388"/>
  <c r="F441"/>
  <c r="G441" s="1"/>
  <c r="G157"/>
  <c r="H166"/>
  <c r="H172"/>
  <c r="H190"/>
  <c r="H196"/>
  <c r="H214"/>
  <c r="H220"/>
  <c r="H238"/>
  <c r="H244"/>
  <c r="H262"/>
  <c r="D187" i="4" l="1"/>
  <c r="G264"/>
  <c r="D260"/>
  <c r="G257"/>
  <c r="D240"/>
  <c r="D237"/>
  <c r="G233"/>
  <c r="D238"/>
  <c r="D196"/>
  <c r="D214"/>
  <c r="D259"/>
  <c r="G255"/>
  <c r="G235"/>
  <c r="G243"/>
  <c r="H462" i="1"/>
  <c r="D267" i="4"/>
  <c r="G266"/>
  <c r="H389" i="1"/>
  <c r="D352"/>
  <c r="H352"/>
  <c r="G330"/>
  <c r="G386"/>
  <c r="H353"/>
  <c r="H74" i="4"/>
  <c r="H23"/>
  <c r="H48"/>
  <c r="H66"/>
  <c r="H42"/>
  <c r="H18"/>
  <c r="H24"/>
  <c r="H50"/>
  <c r="H26"/>
  <c r="H458" i="1"/>
  <c r="H219" i="3"/>
  <c r="H219" i="4" s="1"/>
  <c r="H199" i="3"/>
  <c r="H199" i="4" s="1"/>
  <c r="H209" i="3"/>
  <c r="H209" i="4" s="1"/>
  <c r="H255" i="3"/>
  <c r="H150"/>
  <c r="H150" i="4" s="1"/>
  <c r="H215" i="3"/>
  <c r="H215" i="4" s="1"/>
  <c r="H224" i="3"/>
  <c r="H224" i="4" s="1"/>
  <c r="H242" i="3"/>
  <c r="H242" i="4" s="1"/>
  <c r="H182" i="3"/>
  <c r="H182" i="4" s="1"/>
  <c r="H171" i="3"/>
  <c r="H171" i="4" s="1"/>
  <c r="H181" i="3"/>
  <c r="H181" i="4" s="1"/>
  <c r="H229" i="3"/>
  <c r="H229" i="4" s="1"/>
  <c r="H189" i="3"/>
  <c r="H189" i="4" s="1"/>
  <c r="H234" i="3"/>
  <c r="H234" i="4" s="1"/>
  <c r="H186" i="3"/>
  <c r="H186" i="4" s="1"/>
  <c r="H158" i="3"/>
  <c r="H158" i="4" s="1"/>
  <c r="H197" i="3"/>
  <c r="H197" i="4" s="1"/>
  <c r="H252" i="3"/>
  <c r="H240"/>
  <c r="H194"/>
  <c r="H194" i="4" s="1"/>
  <c r="H159" i="3"/>
  <c r="H159" i="4" s="1"/>
  <c r="H246" i="3"/>
  <c r="H149"/>
  <c r="H149" i="4" s="1"/>
  <c r="H251" i="3"/>
  <c r="H216"/>
  <c r="H216" i="4" s="1"/>
  <c r="H157" i="3"/>
  <c r="H162"/>
  <c r="H162" i="4" s="1"/>
  <c r="H261" i="3"/>
  <c r="H261" i="4" s="1"/>
  <c r="H213" i="3"/>
  <c r="H213" i="4" s="1"/>
  <c r="H62"/>
  <c r="H54"/>
  <c r="H38"/>
  <c r="H30"/>
  <c r="H14"/>
  <c r="D190"/>
  <c r="D148"/>
  <c r="G202"/>
  <c r="G178"/>
  <c r="G244"/>
  <c r="D262"/>
  <c r="D184"/>
  <c r="D166"/>
  <c r="G250"/>
  <c r="G226"/>
  <c r="D154"/>
  <c r="G166"/>
  <c r="H201" i="3"/>
  <c r="H201" i="4" s="1"/>
  <c r="H183" i="3"/>
  <c r="H183" i="4" s="1"/>
  <c r="H247" i="3"/>
  <c r="H230"/>
  <c r="H230" i="4" s="1"/>
  <c r="H221" i="3"/>
  <c r="H221" i="4" s="1"/>
  <c r="H211" i="3"/>
  <c r="H211" i="4" s="1"/>
  <c r="H151" i="3"/>
  <c r="H151" i="4" s="1"/>
  <c r="H170" i="3"/>
  <c r="H170" i="4" s="1"/>
  <c r="H72"/>
  <c r="H56"/>
  <c r="H32"/>
  <c r="H8"/>
  <c r="H207" i="3"/>
  <c r="H207" i="4" s="1"/>
  <c r="H193" i="3"/>
  <c r="H193" i="4" s="1"/>
  <c r="H185" i="3"/>
  <c r="H185" i="4" s="1"/>
  <c r="H263" i="3"/>
  <c r="H263" i="4" s="1"/>
  <c r="H253" i="3"/>
  <c r="H253" i="4" s="1"/>
  <c r="H248" i="3"/>
  <c r="H243"/>
  <c r="H237"/>
  <c r="H237" i="4" s="1"/>
  <c r="H231" i="3"/>
  <c r="H231" i="4" s="1"/>
  <c r="H227" i="3"/>
  <c r="H227" i="4" s="1"/>
  <c r="H222" i="3"/>
  <c r="H222" i="4" s="1"/>
  <c r="H217" i="3"/>
  <c r="H217" i="4" s="1"/>
  <c r="H212" i="3"/>
  <c r="H212" i="4" s="1"/>
  <c r="H200" i="3"/>
  <c r="H200" i="4" s="1"/>
  <c r="H188" i="3"/>
  <c r="H188" i="4" s="1"/>
  <c r="H152" i="3"/>
  <c r="H152" i="4" s="1"/>
  <c r="H163" i="3"/>
  <c r="H163" i="4" s="1"/>
  <c r="H153" i="3"/>
  <c r="H153" i="4" s="1"/>
  <c r="H236" i="3"/>
  <c r="H236" i="4" s="1"/>
  <c r="D250"/>
  <c r="D178"/>
  <c r="G238"/>
  <c r="G214"/>
  <c r="G160"/>
  <c r="G190"/>
  <c r="D160"/>
  <c r="G220"/>
  <c r="G148"/>
  <c r="D244"/>
  <c r="G196"/>
  <c r="G184"/>
  <c r="D172"/>
  <c r="G232"/>
  <c r="G154"/>
  <c r="G172"/>
  <c r="H191" i="3"/>
  <c r="H191" i="4" s="1"/>
  <c r="H235" i="3"/>
  <c r="H225"/>
  <c r="H225" i="4" s="1"/>
  <c r="H198" i="3"/>
  <c r="H198" i="4" s="1"/>
  <c r="H187" i="3"/>
  <c r="H179"/>
  <c r="H179" i="4" s="1"/>
  <c r="H254" i="3"/>
  <c r="H254" i="4" s="1"/>
  <c r="H249" i="3"/>
  <c r="H245"/>
  <c r="H245" i="4" s="1"/>
  <c r="H239" i="3"/>
  <c r="H239" i="4" s="1"/>
  <c r="H233" i="3"/>
  <c r="H228"/>
  <c r="H228" i="4" s="1"/>
  <c r="H223" i="3"/>
  <c r="H223" i="4" s="1"/>
  <c r="H218" i="3"/>
  <c r="H218" i="4" s="1"/>
  <c r="H204" i="3"/>
  <c r="H204" i="4" s="1"/>
  <c r="H192" i="3"/>
  <c r="H192" i="4" s="1"/>
  <c r="H180" i="3"/>
  <c r="H180" i="4" s="1"/>
  <c r="H156" i="3"/>
  <c r="H156" i="4" s="1"/>
  <c r="H167" i="3"/>
  <c r="H167" i="4" s="1"/>
  <c r="H155" i="3"/>
  <c r="H155" i="4" s="1"/>
  <c r="H241" i="3"/>
  <c r="H241" i="4" s="1"/>
  <c r="H68"/>
  <c r="H60"/>
  <c r="H44"/>
  <c r="H36"/>
  <c r="H20"/>
  <c r="H12"/>
  <c r="H43"/>
  <c r="H11"/>
  <c r="H29"/>
  <c r="H450" i="1"/>
  <c r="H459"/>
  <c r="H71" i="4"/>
  <c r="H63"/>
  <c r="H55"/>
  <c r="H452" i="1"/>
  <c r="H7" i="4"/>
  <c r="H41"/>
  <c r="H25"/>
  <c r="H9"/>
  <c r="H139"/>
  <c r="H115"/>
  <c r="H91"/>
  <c r="H86"/>
  <c r="H144"/>
  <c r="H443" i="1"/>
  <c r="H15" i="4"/>
  <c r="H464" i="1"/>
  <c r="H73" i="4"/>
  <c r="H65"/>
  <c r="H57"/>
  <c r="H33"/>
  <c r="H147"/>
  <c r="H143"/>
  <c r="H127"/>
  <c r="H123"/>
  <c r="H119"/>
  <c r="H103"/>
  <c r="H99"/>
  <c r="H95"/>
  <c r="H79"/>
  <c r="H132"/>
  <c r="H122"/>
  <c r="H108"/>
  <c r="H98"/>
  <c r="H447" i="1"/>
  <c r="H47" i="4"/>
  <c r="H138"/>
  <c r="H128"/>
  <c r="H114"/>
  <c r="H104"/>
  <c r="G328" i="1"/>
  <c r="H465"/>
  <c r="H49" i="4"/>
  <c r="H17"/>
  <c r="H131"/>
  <c r="H107"/>
  <c r="H83"/>
  <c r="H75"/>
  <c r="H19"/>
  <c r="H92"/>
  <c r="H78"/>
  <c r="H347" i="1"/>
  <c r="H135" i="4"/>
  <c r="H111"/>
  <c r="H87"/>
  <c r="H37"/>
  <c r="H145"/>
  <c r="H121"/>
  <c r="H97"/>
  <c r="H453" i="1"/>
  <c r="H59" i="4"/>
  <c r="H27"/>
  <c r="H69"/>
  <c r="H61"/>
  <c r="H53"/>
  <c r="H45"/>
  <c r="H21"/>
  <c r="H13"/>
  <c r="H141"/>
  <c r="H137"/>
  <c r="H133"/>
  <c r="H117"/>
  <c r="H113"/>
  <c r="H109"/>
  <c r="H93"/>
  <c r="H89"/>
  <c r="H85"/>
  <c r="H84"/>
  <c r="H444" i="1"/>
  <c r="D355"/>
  <c r="H467"/>
  <c r="H354"/>
  <c r="H441"/>
  <c r="H67" i="4"/>
  <c r="H51"/>
  <c r="H35"/>
  <c r="H461" i="1"/>
  <c r="H468"/>
  <c r="H39" i="4"/>
  <c r="H31"/>
  <c r="H90"/>
  <c r="H80"/>
  <c r="H146"/>
  <c r="D330" i="1"/>
  <c r="F338" i="4"/>
  <c r="E338"/>
  <c r="F336"/>
  <c r="E336"/>
  <c r="H470" i="1"/>
  <c r="H355"/>
  <c r="D241" i="4"/>
  <c r="D226"/>
  <c r="C338"/>
  <c r="H351" i="1"/>
  <c r="C336" i="4"/>
  <c r="D215"/>
  <c r="D209"/>
  <c r="H456" i="1"/>
  <c r="B338" i="4"/>
  <c r="B336"/>
  <c r="D246"/>
  <c r="D229"/>
  <c r="H210" i="3"/>
  <c r="H210" i="4" s="1"/>
  <c r="H206" i="3"/>
  <c r="H206" i="4" s="1"/>
  <c r="D217"/>
  <c r="D195"/>
  <c r="H195" i="3"/>
  <c r="H195" i="4" s="1"/>
  <c r="H348" i="1"/>
  <c r="H260" i="3"/>
  <c r="H260" i="4" s="1"/>
  <c r="D236"/>
  <c r="D213"/>
  <c r="H203" i="3"/>
  <c r="H203" i="4" s="1"/>
  <c r="H205" i="3"/>
  <c r="H205" i="4" s="1"/>
  <c r="H349" i="1"/>
  <c r="G258" i="4"/>
  <c r="D197"/>
  <c r="H268"/>
  <c r="D257"/>
  <c r="G261"/>
  <c r="G267"/>
  <c r="D266"/>
  <c r="H269"/>
  <c r="G219"/>
  <c r="G208"/>
  <c r="D208"/>
  <c r="H455" i="1"/>
  <c r="H267" i="3"/>
  <c r="H267" i="4" s="1"/>
  <c r="D265"/>
  <c r="G262"/>
  <c r="H259" i="3"/>
  <c r="H259" i="4" s="1"/>
  <c r="H258" i="3"/>
  <c r="H257"/>
  <c r="G256" i="4"/>
  <c r="H375" i="1"/>
  <c r="H374"/>
  <c r="H373"/>
  <c r="H372"/>
  <c r="H371"/>
  <c r="H370"/>
  <c r="H369"/>
  <c r="H368"/>
  <c r="H440"/>
  <c r="H438"/>
  <c r="H437"/>
  <c r="H435"/>
  <c r="H434"/>
  <c r="H432"/>
  <c r="H431"/>
  <c r="H429"/>
  <c r="H428"/>
  <c r="H426"/>
  <c r="H425"/>
  <c r="H423"/>
  <c r="H422"/>
  <c r="H420"/>
  <c r="H419"/>
  <c r="H417"/>
  <c r="H416"/>
  <c r="H414"/>
  <c r="H136" i="4"/>
  <c r="H130"/>
  <c r="H124"/>
  <c r="H118"/>
  <c r="H112"/>
  <c r="H106"/>
  <c r="H100"/>
  <c r="H94"/>
  <c r="H88"/>
  <c r="H82"/>
  <c r="H76"/>
  <c r="H70"/>
  <c r="H64"/>
  <c r="H58"/>
  <c r="H52"/>
  <c r="H46"/>
  <c r="H40"/>
  <c r="H34"/>
  <c r="H28"/>
  <c r="H22"/>
  <c r="H16"/>
  <c r="H10"/>
  <c r="H4"/>
  <c r="G157"/>
  <c r="H344" i="1"/>
  <c r="H343"/>
  <c r="H342"/>
  <c r="H142" i="4"/>
  <c r="H413" i="1"/>
  <c r="H411"/>
  <c r="H410"/>
  <c r="H408"/>
  <c r="H407"/>
  <c r="H405"/>
  <c r="H404"/>
  <c r="H388"/>
  <c r="H384"/>
  <c r="H382"/>
  <c r="D256" i="4"/>
  <c r="D232"/>
  <c r="D220"/>
  <c r="D202"/>
  <c r="H264" i="3"/>
  <c r="D264" i="4"/>
  <c r="H177" i="3"/>
  <c r="H177" i="4" s="1"/>
  <c r="D177"/>
  <c r="H175" i="3"/>
  <c r="H175" i="4" s="1"/>
  <c r="D175"/>
  <c r="H173" i="3"/>
  <c r="H173" i="4" s="1"/>
  <c r="D173"/>
  <c r="H168" i="3"/>
  <c r="H168" i="4" s="1"/>
  <c r="D168"/>
  <c r="H165" i="3"/>
  <c r="H165" i="4" s="1"/>
  <c r="G165"/>
  <c r="H161" i="3"/>
  <c r="H161" i="4" s="1"/>
  <c r="G161"/>
  <c r="H266" i="3"/>
  <c r="H265"/>
  <c r="G265" i="4"/>
  <c r="H176" i="3"/>
  <c r="H176" i="4" s="1"/>
  <c r="D176"/>
  <c r="H174" i="3"/>
  <c r="H174" i="4" s="1"/>
  <c r="D174"/>
  <c r="H169" i="3"/>
  <c r="H169" i="4" s="1"/>
  <c r="G169"/>
  <c r="H164" i="3"/>
  <c r="H164" i="4" s="1"/>
  <c r="D164"/>
  <c r="H178" i="3"/>
  <c r="H256"/>
  <c r="H244"/>
  <c r="H226"/>
  <c r="H214"/>
  <c r="H208"/>
  <c r="H160"/>
  <c r="H154"/>
  <c r="H148"/>
  <c r="H172"/>
  <c r="H166"/>
  <c r="H202"/>
  <c r="H196"/>
  <c r="H190"/>
  <c r="H184"/>
  <c r="H262"/>
  <c r="H250"/>
  <c r="H238"/>
  <c r="H232"/>
  <c r="H220"/>
  <c r="G345" i="1"/>
  <c r="H157"/>
  <c r="H345" s="1"/>
  <c r="H333"/>
  <c r="H385"/>
  <c r="H383"/>
  <c r="H381"/>
  <c r="H379"/>
  <c r="H378"/>
  <c r="H377"/>
  <c r="H376"/>
  <c r="G380"/>
  <c r="H350"/>
  <c r="H346"/>
  <c r="H341"/>
  <c r="H340"/>
  <c r="H339"/>
  <c r="H338"/>
  <c r="H337"/>
  <c r="H336"/>
  <c r="H335"/>
  <c r="H334"/>
  <c r="H187" i="4" l="1"/>
  <c r="H264"/>
  <c r="H240"/>
  <c r="H233"/>
  <c r="H265"/>
  <c r="H252"/>
  <c r="H251"/>
  <c r="H249"/>
  <c r="H248"/>
  <c r="H247"/>
  <c r="H246"/>
  <c r="H258"/>
  <c r="H255"/>
  <c r="H235"/>
  <c r="H243"/>
  <c r="H387" i="1"/>
  <c r="H386"/>
  <c r="H172" i="4"/>
  <c r="H160"/>
  <c r="H244"/>
  <c r="H178"/>
  <c r="H380" i="1"/>
  <c r="H328"/>
  <c r="H330"/>
  <c r="D336" i="4"/>
  <c r="G338"/>
  <c r="G336"/>
  <c r="D338"/>
  <c r="H257"/>
  <c r="H266"/>
  <c r="H256"/>
  <c r="H226"/>
  <c r="H214"/>
  <c r="H157"/>
  <c r="H220"/>
  <c r="H232"/>
  <c r="H250"/>
  <c r="H184"/>
  <c r="H196"/>
  <c r="H166"/>
  <c r="H148"/>
  <c r="H154"/>
  <c r="H208"/>
  <c r="H190"/>
  <c r="H202"/>
  <c r="H238"/>
  <c r="H262"/>
  <c r="H338" l="1"/>
  <c r="H336"/>
</calcChain>
</file>

<file path=xl/sharedStrings.xml><?xml version="1.0" encoding="utf-8"?>
<sst xmlns="http://schemas.openxmlformats.org/spreadsheetml/2006/main" count="469" uniqueCount="166">
  <si>
    <t>EXPORTAÇÕES BRASILEIRAS DE CAFÉ VERDE, TORRADO &amp; MOÍDO e SOLÚVEL</t>
  </si>
  <si>
    <t>VOLUME (em sacas de 60 Kg)</t>
  </si>
  <si>
    <t>Mês/Ano</t>
  </si>
  <si>
    <t>Conillon</t>
  </si>
  <si>
    <t>Arábica</t>
  </si>
  <si>
    <t>Total                   Café Verde</t>
  </si>
  <si>
    <t>Torrado</t>
  </si>
  <si>
    <t>Solúvel</t>
  </si>
  <si>
    <t>Total                   Industrializado</t>
  </si>
  <si>
    <t>TOTAL GERAL</t>
  </si>
  <si>
    <t>fev-01</t>
  </si>
  <si>
    <t>abr-96</t>
  </si>
  <si>
    <t>jan-90</t>
  </si>
  <si>
    <t>fev-91</t>
  </si>
  <si>
    <t>out-90</t>
  </si>
  <si>
    <t>Menor Volume Mensal</t>
  </si>
  <si>
    <t>ago-91</t>
  </si>
  <si>
    <t>out-10</t>
  </si>
  <si>
    <t>mai-06</t>
  </si>
  <si>
    <t>dez-05</t>
  </si>
  <si>
    <t>Maior Volume Mensal</t>
  </si>
  <si>
    <t>ANO-CIVIL</t>
  </si>
  <si>
    <t>Ano 1990</t>
  </si>
  <si>
    <t>Ano 1991</t>
  </si>
  <si>
    <t>Ano 1992</t>
  </si>
  <si>
    <t>Ano 1993</t>
  </si>
  <si>
    <t>Ano 1994</t>
  </si>
  <si>
    <t>Ano 1995</t>
  </si>
  <si>
    <t>Ano 1996</t>
  </si>
  <si>
    <t>Ano 1997</t>
  </si>
  <si>
    <t>Ano 1998</t>
  </si>
  <si>
    <t>Ano 1999</t>
  </si>
  <si>
    <t>Ano 2000</t>
  </si>
  <si>
    <t>Ano 2001</t>
  </si>
  <si>
    <t>Ano 2002</t>
  </si>
  <si>
    <t>Ano 2003</t>
  </si>
  <si>
    <t>Ano 2004</t>
  </si>
  <si>
    <t>Ano 2005</t>
  </si>
  <si>
    <t>Ano 2006</t>
  </si>
  <si>
    <t>Ano 2007</t>
  </si>
  <si>
    <t>Ano 2008</t>
  </si>
  <si>
    <t>Ano 2009</t>
  </si>
  <si>
    <t>Ano 2010</t>
  </si>
  <si>
    <t>Ano 2011</t>
  </si>
  <si>
    <t>1997</t>
  </si>
  <si>
    <t>1995</t>
  </si>
  <si>
    <t>1990</t>
  </si>
  <si>
    <t>1991</t>
  </si>
  <si>
    <t>Menor Volume Anual</t>
  </si>
  <si>
    <t>2002</t>
  </si>
  <si>
    <t>2010</t>
  </si>
  <si>
    <t>2008</t>
  </si>
  <si>
    <t>2005</t>
  </si>
  <si>
    <t>Maior Volume Anual</t>
  </si>
  <si>
    <t>ANO-SAFRA</t>
  </si>
  <si>
    <t>90 / 91 (JUL-90 A JUN-91)</t>
  </si>
  <si>
    <t>91 / 92 (JUL-91 A JUN-92)</t>
  </si>
  <si>
    <t>92 / 93 (JUL-92 A JUN-93)</t>
  </si>
  <si>
    <t>93 / 94 (JUL-93 A JUN-94)</t>
  </si>
  <si>
    <t>94 / 95 (JUL-94 A JUN-95)</t>
  </si>
  <si>
    <t>95 / 96 (JUL-95 A JUN-96)</t>
  </si>
  <si>
    <t>96 / 97 (JUL-96 A JUN-97)</t>
  </si>
  <si>
    <t>97 / 98 (JUL-97 A JUN-98)</t>
  </si>
  <si>
    <t>98 / 99 (JUL-98 A JUN-99)</t>
  </si>
  <si>
    <t>99 / 00 (JUL-99 A JUN-00)</t>
  </si>
  <si>
    <t>00 / 01 (JUL-00 A JUN-01)</t>
  </si>
  <si>
    <t>01 / 02 (JUL-01 A JUN-02)</t>
  </si>
  <si>
    <t>02 / 03 (JUL-02 A JUN-03)</t>
  </si>
  <si>
    <t>03 / 04 (JUL-03 A JUN-04)</t>
  </si>
  <si>
    <t>04 / 05 (JUL-04 A JUN-05)</t>
  </si>
  <si>
    <t>05 / 06 (JUL-05 A JUN-06)</t>
  </si>
  <si>
    <t>06 / 07 (JUL-06 A JUN-07)</t>
  </si>
  <si>
    <t>07 / 08 (JUL-07 A JUN-08)</t>
  </si>
  <si>
    <t>08 / 09 (JUL-08 A JUN-09)</t>
  </si>
  <si>
    <t>09 / 10 (JUL-09 A JUN-10)</t>
  </si>
  <si>
    <t>10 / 11 (JUL-10 A JUN-11)</t>
  </si>
  <si>
    <t>11 / 12 (JUL-11 A JUN-12)</t>
  </si>
  <si>
    <t>2000 / 2001</t>
  </si>
  <si>
    <t>1995 / 1996</t>
  </si>
  <si>
    <t>1990 / 1991</t>
  </si>
  <si>
    <t>1991 / 1992</t>
  </si>
  <si>
    <t>Menor Volume Ano-Safra</t>
  </si>
  <si>
    <t>2010 / 2011</t>
  </si>
  <si>
    <t>2007 / 2008</t>
  </si>
  <si>
    <t>Maior Volume Ano-Safra</t>
  </si>
  <si>
    <t>DEMONSTRATIVO SEMESTRAL</t>
  </si>
  <si>
    <t>1º SEM.</t>
  </si>
  <si>
    <t>2º SEM.</t>
  </si>
  <si>
    <t>1992</t>
  </si>
  <si>
    <t>1993</t>
  </si>
  <si>
    <t>1994</t>
  </si>
  <si>
    <t>1996</t>
  </si>
  <si>
    <t>1998</t>
  </si>
  <si>
    <t>1999</t>
  </si>
  <si>
    <t>2000</t>
  </si>
  <si>
    <t>2001</t>
  </si>
  <si>
    <t>2003</t>
  </si>
  <si>
    <t>2004</t>
  </si>
  <si>
    <t>2006</t>
  </si>
  <si>
    <t>2007</t>
  </si>
  <si>
    <t>2009</t>
  </si>
  <si>
    <t>2011</t>
  </si>
  <si>
    <t xml:space="preserve">1º : 01 / 2º : 97   </t>
  </si>
  <si>
    <t xml:space="preserve">1º : 96 / 2º : 95   </t>
  </si>
  <si>
    <t xml:space="preserve">1º : 90 / 2º : 90   </t>
  </si>
  <si>
    <t xml:space="preserve">1º : 98 / 2º : 91   </t>
  </si>
  <si>
    <t>Menor Volume 1º SEM.</t>
  </si>
  <si>
    <t>Menor Volume 2º SEM.</t>
  </si>
  <si>
    <t>1º : 08 / 2º : 07</t>
  </si>
  <si>
    <t>Maior Volume 1º SEM.</t>
  </si>
  <si>
    <t>Maior Volume 2º SEM.</t>
  </si>
  <si>
    <t xml:space="preserve"> Fonte :</t>
  </si>
  <si>
    <t>Jan/Mar 1990 IBC   - A partir de Abr/90 Banco de Dados FEBEC</t>
  </si>
  <si>
    <t>Até Jun/02 Volume Apurado Baseado na Data do BL</t>
  </si>
  <si>
    <t>A partir de Jul/02 Volume Apurado Baseado na Data da Autoridade Aduaneira</t>
  </si>
  <si>
    <t>RECEITA CAMBIAL (em US$ 1000)</t>
  </si>
  <si>
    <t>out-11</t>
  </si>
  <si>
    <t>set-11</t>
  </si>
  <si>
    <t>PREÇO MÉDIO =  US$ / SACA DE 60 KG</t>
  </si>
  <si>
    <t>já-02</t>
  </si>
  <si>
    <t>ago-02</t>
  </si>
  <si>
    <t>Menor Preço Médio</t>
  </si>
  <si>
    <t>out-94</t>
  </si>
  <si>
    <t>ago-11</t>
  </si>
  <si>
    <t>Maior Preço Médio</t>
  </si>
  <si>
    <t>Variações (%)</t>
  </si>
  <si>
    <t>2012</t>
  </si>
  <si>
    <t>12 / 13 (JUL-12 A JUN-13)</t>
  </si>
  <si>
    <t>Ano 2012</t>
  </si>
  <si>
    <t>2013</t>
  </si>
  <si>
    <t>13 / 14 (JUL-13 A JUN-14)</t>
  </si>
  <si>
    <t>Ano 2013</t>
  </si>
  <si>
    <t>2014</t>
  </si>
  <si>
    <t>14 / 15 (JUL-14 A JUN-15)</t>
  </si>
  <si>
    <t>Ano 2014</t>
  </si>
  <si>
    <t>2015</t>
  </si>
  <si>
    <t>2014 / 2015</t>
  </si>
  <si>
    <t>2012 / 2013</t>
  </si>
  <si>
    <t xml:space="preserve">1º : 15 / 2º : 02   </t>
  </si>
  <si>
    <t xml:space="preserve">1º : 15 / 2º : 14   </t>
  </si>
  <si>
    <t>1º : 14 / 2º : 10</t>
  </si>
  <si>
    <t>1º : 14 / 2º : 14</t>
  </si>
  <si>
    <t>1º : 08 / 2º : 12</t>
  </si>
  <si>
    <t xml:space="preserve">1º : 08 / 2º : 12 </t>
  </si>
  <si>
    <t>15 / 16 (JUL-15 A JUN-16)</t>
  </si>
  <si>
    <t>Ano 2015</t>
  </si>
  <si>
    <t>Var.(%) 15-14</t>
  </si>
  <si>
    <t>1º : 14 / 2º : 15</t>
  </si>
  <si>
    <t>jan-93</t>
  </si>
  <si>
    <t>Menor Valor Mensal</t>
  </si>
  <si>
    <t>Maior Valor Mensal</t>
  </si>
  <si>
    <t>jun-11</t>
  </si>
  <si>
    <t>mar-09</t>
  </si>
  <si>
    <t>dez-11</t>
  </si>
  <si>
    <t>Menor Valor Anual</t>
  </si>
  <si>
    <t>Maior Valor Anual</t>
  </si>
  <si>
    <t>Menor Valor Ano-Safra</t>
  </si>
  <si>
    <t>Maior Valor Ano-Safra</t>
  </si>
  <si>
    <t>1992 / 1993</t>
  </si>
  <si>
    <t>2011 / 2012</t>
  </si>
  <si>
    <t>1º : 11 / 2º : 11</t>
  </si>
  <si>
    <t xml:space="preserve">1º : 13 / 2º : 11  </t>
  </si>
  <si>
    <t>2016</t>
  </si>
  <si>
    <t>Var.(%) 15/16 e 14/15</t>
  </si>
  <si>
    <t>16 / 17 (JUL-16 A JUN-17)</t>
  </si>
  <si>
    <t>Ano 2016 (JAN-SET)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</si>
</sst>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_(* #,##0.00_);_(* \(#,##0.00\);_(* &quot;-&quot;??_);_(@_)"/>
    <numFmt numFmtId="165" formatCode="mmm\-yy"/>
    <numFmt numFmtId="166" formatCode="_(* #,##0_);_(* \(#,##0\);_(* &quot;-&quot;??_);_(@_)"/>
    <numFmt numFmtId="167" formatCode="_(* #,##0_);_(* \(#,##0\);_(* &quot;...&quot;_);_(@_)"/>
    <numFmt numFmtId="168" formatCode="[$-416]mmm\-yy;@"/>
    <numFmt numFmtId="169" formatCode="0.0%"/>
    <numFmt numFmtId="170" formatCode="_-* #,##0_-;\-* #,##0_-;_-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0" tint="-0.499984740745262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color theme="4" tint="-0.249977111117893"/>
      <name val="Arial"/>
      <family val="2"/>
    </font>
    <font>
      <b/>
      <sz val="10"/>
      <color theme="6" tint="-0.249977111117893"/>
      <name val="Arial"/>
      <family val="2"/>
    </font>
    <font>
      <b/>
      <sz val="10"/>
      <color theme="2" tint="-0.49998474074526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8" tint="-0.249977111117893"/>
      <name val="Arial"/>
      <family val="2"/>
    </font>
    <font>
      <sz val="10"/>
      <color theme="4" tint="-0.249977111117893"/>
      <name val="Arial"/>
      <family val="2"/>
    </font>
    <font>
      <b/>
      <sz val="10"/>
      <color theme="6" tint="0.79998168889431442"/>
      <name val="Arial"/>
      <family val="2"/>
    </font>
    <font>
      <b/>
      <sz val="10"/>
      <color theme="8" tint="0.79998168889431442"/>
      <name val="Arial"/>
      <family val="2"/>
    </font>
    <font>
      <b/>
      <sz val="10"/>
      <color theme="7" tint="0.79998168889431442"/>
      <name val="Arial"/>
      <family val="2"/>
    </font>
    <font>
      <i/>
      <sz val="10"/>
      <name val="Arial"/>
      <family val="2"/>
    </font>
    <font>
      <b/>
      <sz val="10"/>
      <color theme="6" tint="-0.499984740745262"/>
      <name val="Arial"/>
      <family val="2"/>
    </font>
    <font>
      <sz val="10"/>
      <color theme="6" tint="-0.499984740745262"/>
      <name val="SWISS"/>
    </font>
    <font>
      <sz val="10"/>
      <color theme="2" tint="-0.499984740745262"/>
      <name val="SWISS"/>
    </font>
    <font>
      <sz val="10"/>
      <color theme="4" tint="-0.249977111117893"/>
      <name val="SWISS"/>
    </font>
    <font>
      <sz val="10"/>
      <name val="Courier"/>
      <family val="3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rgb="FFE7EDF5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6" tint="-0.249977111117893"/>
        <bgColor indexed="26"/>
      </patternFill>
    </fill>
    <fill>
      <patternFill patternType="solid">
        <fgColor rgb="FF99CCFF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8" tint="-0.499984740745262"/>
        <bgColor indexed="26"/>
      </patternFill>
    </fill>
    <fill>
      <patternFill patternType="solid">
        <fgColor theme="7" tint="-0.249977111117893"/>
        <bgColor indexed="26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26"/>
      </patternFill>
    </fill>
  </fills>
  <borders count="11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theme="0"/>
      </top>
      <bottom style="medium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theme="0"/>
      </bottom>
      <diagonal/>
    </border>
    <border>
      <left/>
      <right/>
      <top style="hair">
        <color theme="0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0"/>
  </cellStyleXfs>
  <cellXfs count="97">
    <xf numFmtId="0" fontId="0" fillId="0" borderId="0" xfId="0"/>
    <xf numFmtId="37" fontId="3" fillId="0" borderId="1" xfId="0" applyNumberFormat="1" applyFont="1" applyFill="1" applyBorder="1" applyAlignment="1" applyProtection="1">
      <alignment horizontal="center" vertical="center"/>
    </xf>
    <xf numFmtId="37" fontId="4" fillId="0" borderId="0" xfId="0" applyNumberFormat="1" applyFont="1" applyFill="1" applyAlignment="1">
      <alignment vertical="center"/>
    </xf>
    <xf numFmtId="37" fontId="5" fillId="3" borderId="2" xfId="0" applyNumberFormat="1" applyFont="1" applyFill="1" applyBorder="1" applyAlignment="1" applyProtection="1">
      <alignment horizontal="center" vertical="center"/>
    </xf>
    <xf numFmtId="37" fontId="6" fillId="4" borderId="3" xfId="0" applyNumberFormat="1" applyFont="1" applyFill="1" applyBorder="1" applyAlignment="1" applyProtection="1">
      <alignment horizontal="centerContinuous" vertical="center"/>
    </xf>
    <xf numFmtId="37" fontId="6" fillId="5" borderId="3" xfId="0" applyNumberFormat="1" applyFont="1" applyFill="1" applyBorder="1" applyAlignment="1" applyProtection="1">
      <alignment horizontal="centerContinuous" vertical="center" wrapText="1"/>
    </xf>
    <xf numFmtId="37" fontId="7" fillId="6" borderId="3" xfId="0" applyNumberFormat="1" applyFont="1" applyFill="1" applyBorder="1" applyAlignment="1" applyProtection="1">
      <alignment horizontal="centerContinuous" vertical="center"/>
    </xf>
    <xf numFmtId="37" fontId="7" fillId="6" borderId="3" xfId="0" applyNumberFormat="1" applyFont="1" applyFill="1" applyBorder="1" applyAlignment="1" applyProtection="1">
      <alignment horizontal="centerContinuous" vertical="center" wrapText="1"/>
    </xf>
    <xf numFmtId="37" fontId="5" fillId="3" borderId="4" xfId="0" applyNumberFormat="1" applyFont="1" applyFill="1" applyBorder="1" applyAlignment="1" applyProtection="1">
      <alignment horizontal="centerContinuous" vertical="center"/>
    </xf>
    <xf numFmtId="37" fontId="8" fillId="7" borderId="0" xfId="0" applyNumberFormat="1" applyFont="1" applyFill="1" applyAlignment="1" applyProtection="1">
      <alignment vertical="center"/>
    </xf>
    <xf numFmtId="165" fontId="5" fillId="2" borderId="0" xfId="0" applyNumberFormat="1" applyFont="1" applyFill="1" applyAlignment="1">
      <alignment horizontal="center" vertical="center"/>
    </xf>
    <xf numFmtId="166" fontId="4" fillId="2" borderId="0" xfId="1" applyNumberFormat="1" applyFont="1" applyFill="1" applyAlignment="1">
      <alignment horizontal="fill" vertical="center"/>
    </xf>
    <xf numFmtId="166" fontId="6" fillId="5" borderId="0" xfId="1" applyNumberFormat="1" applyFont="1" applyFill="1" applyAlignment="1">
      <alignment horizontal="fill" vertical="center"/>
    </xf>
    <xf numFmtId="166" fontId="4" fillId="2" borderId="0" xfId="1" applyNumberFormat="1" applyFont="1" applyFill="1" applyAlignment="1">
      <alignment vertical="center"/>
    </xf>
    <xf numFmtId="166" fontId="7" fillId="6" borderId="0" xfId="1" applyNumberFormat="1" applyFont="1" applyFill="1" applyAlignment="1">
      <alignment vertical="center"/>
    </xf>
    <xf numFmtId="166" fontId="5" fillId="3" borderId="0" xfId="1" applyNumberFormat="1" applyFont="1" applyFill="1" applyAlignment="1">
      <alignment vertical="center"/>
    </xf>
    <xf numFmtId="37" fontId="4" fillId="7" borderId="0" xfId="0" applyNumberFormat="1" applyFont="1" applyFill="1" applyAlignment="1">
      <alignment vertical="center"/>
    </xf>
    <xf numFmtId="166" fontId="6" fillId="5" borderId="0" xfId="1" applyNumberFormat="1" applyFont="1" applyFill="1" applyAlignment="1">
      <alignment vertical="center"/>
    </xf>
    <xf numFmtId="167" fontId="4" fillId="7" borderId="0" xfId="0" applyNumberFormat="1" applyFont="1" applyFill="1" applyAlignment="1">
      <alignment vertical="center"/>
    </xf>
    <xf numFmtId="166" fontId="4" fillId="2" borderId="0" xfId="1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6" fontId="4" fillId="0" borderId="0" xfId="1" applyNumberFormat="1" applyFont="1" applyFill="1" applyAlignment="1">
      <alignment vertical="center"/>
    </xf>
    <xf numFmtId="166" fontId="9" fillId="0" borderId="0" xfId="1" applyNumberFormat="1" applyFont="1" applyFill="1" applyAlignment="1">
      <alignment vertical="center"/>
    </xf>
    <xf numFmtId="37" fontId="8" fillId="8" borderId="5" xfId="0" applyNumberFormat="1" applyFont="1" applyFill="1" applyBorder="1" applyAlignment="1" applyProtection="1">
      <alignment horizontal="center" vertical="center"/>
    </xf>
    <xf numFmtId="166" fontId="4" fillId="8" borderId="5" xfId="1" applyNumberFormat="1" applyFont="1" applyFill="1" applyBorder="1" applyAlignment="1" applyProtection="1">
      <alignment vertical="center"/>
    </xf>
    <xf numFmtId="37" fontId="4" fillId="8" borderId="5" xfId="0" applyNumberFormat="1" applyFont="1" applyFill="1" applyBorder="1" applyAlignment="1" applyProtection="1">
      <alignment vertical="center"/>
    </xf>
    <xf numFmtId="37" fontId="8" fillId="8" borderId="0" xfId="0" applyNumberFormat="1" applyFont="1" applyFill="1" applyBorder="1" applyAlignment="1" applyProtection="1">
      <alignment horizontal="center" vertical="center"/>
    </xf>
    <xf numFmtId="37" fontId="4" fillId="8" borderId="0" xfId="0" applyNumberFormat="1" applyFont="1" applyFill="1" applyBorder="1" applyAlignment="1" applyProtection="1">
      <alignment vertical="center"/>
    </xf>
    <xf numFmtId="37" fontId="5" fillId="9" borderId="0" xfId="0" applyNumberFormat="1" applyFont="1" applyFill="1" applyBorder="1" applyAlignment="1" applyProtection="1">
      <alignment horizontal="left" vertical="center" indent="1"/>
    </xf>
    <xf numFmtId="37" fontId="10" fillId="9" borderId="0" xfId="0" quotePrefix="1" applyNumberFormat="1" applyFont="1" applyFill="1" applyBorder="1" applyAlignment="1" applyProtection="1">
      <alignment horizontal="right" vertical="center"/>
    </xf>
    <xf numFmtId="37" fontId="5" fillId="10" borderId="0" xfId="0" applyNumberFormat="1" applyFont="1" applyFill="1" applyBorder="1" applyAlignment="1" applyProtection="1">
      <alignment horizontal="left" vertical="center" indent="1"/>
    </xf>
    <xf numFmtId="37" fontId="11" fillId="10" borderId="0" xfId="0" applyNumberFormat="1" applyFont="1" applyFill="1" applyBorder="1" applyAlignment="1" applyProtection="1">
      <alignment vertical="center"/>
    </xf>
    <xf numFmtId="37" fontId="11" fillId="8" borderId="0" xfId="0" applyNumberFormat="1" applyFont="1" applyFill="1" applyBorder="1" applyAlignment="1" applyProtection="1">
      <alignment vertical="center"/>
    </xf>
    <xf numFmtId="49" fontId="12" fillId="12" borderId="0" xfId="0" applyNumberFormat="1" applyFont="1" applyFill="1" applyBorder="1" applyAlignment="1" applyProtection="1">
      <alignment vertical="center"/>
    </xf>
    <xf numFmtId="37" fontId="5" fillId="13" borderId="0" xfId="0" applyNumberFormat="1" applyFont="1" applyFill="1" applyBorder="1" applyAlignment="1" applyProtection="1">
      <alignment horizontal="center" vertical="center"/>
    </xf>
    <xf numFmtId="166" fontId="4" fillId="13" borderId="0" xfId="1" applyNumberFormat="1" applyFont="1" applyFill="1" applyBorder="1" applyAlignment="1" applyProtection="1">
      <alignment vertical="center"/>
    </xf>
    <xf numFmtId="166" fontId="6" fillId="14" borderId="0" xfId="1" applyNumberFormat="1" applyFont="1" applyFill="1" applyBorder="1" applyAlignment="1" applyProtection="1">
      <alignment vertical="center"/>
    </xf>
    <xf numFmtId="37" fontId="4" fillId="12" borderId="0" xfId="0" applyNumberFormat="1" applyFont="1" applyFill="1" applyBorder="1" applyAlignment="1" applyProtection="1">
      <alignment vertical="center"/>
    </xf>
    <xf numFmtId="37" fontId="5" fillId="15" borderId="0" xfId="0" applyNumberFormat="1" applyFont="1" applyFill="1" applyBorder="1" applyAlignment="1" applyProtection="1">
      <alignment horizontal="center" vertical="center"/>
    </xf>
    <xf numFmtId="10" fontId="5" fillId="15" borderId="0" xfId="2" applyNumberFormat="1" applyFont="1" applyFill="1" applyBorder="1" applyAlignment="1" applyProtection="1">
      <alignment vertical="center"/>
    </xf>
    <xf numFmtId="49" fontId="13" fillId="12" borderId="0" xfId="0" applyNumberFormat="1" applyFont="1" applyFill="1" applyBorder="1" applyAlignment="1" applyProtection="1">
      <alignment vertical="center"/>
    </xf>
    <xf numFmtId="49" fontId="5" fillId="13" borderId="0" xfId="0" applyNumberFormat="1" applyFont="1" applyFill="1" applyBorder="1" applyAlignment="1" applyProtection="1">
      <alignment horizontal="center" vertical="center"/>
    </xf>
    <xf numFmtId="166" fontId="4" fillId="13" borderId="0" xfId="1" applyNumberFormat="1" applyFont="1" applyFill="1" applyBorder="1" applyAlignment="1" applyProtection="1">
      <alignment horizontal="center" vertical="center"/>
    </xf>
    <xf numFmtId="166" fontId="6" fillId="14" borderId="0" xfId="1" applyNumberFormat="1" applyFont="1" applyFill="1" applyBorder="1" applyAlignment="1" applyProtection="1">
      <alignment horizontal="center" vertical="center"/>
    </xf>
    <xf numFmtId="3" fontId="8" fillId="12" borderId="0" xfId="0" applyNumberFormat="1" applyFont="1" applyFill="1" applyBorder="1" applyAlignment="1" applyProtection="1">
      <alignment horizontal="center" vertical="center"/>
    </xf>
    <xf numFmtId="49" fontId="8" fillId="12" borderId="0" xfId="0" applyNumberFormat="1" applyFont="1" applyFill="1" applyBorder="1" applyAlignment="1" applyProtection="1">
      <alignment horizontal="center" vertical="center"/>
    </xf>
    <xf numFmtId="49" fontId="4" fillId="12" borderId="0" xfId="0" applyNumberFormat="1" applyFont="1" applyFill="1" applyBorder="1" applyAlignment="1" applyProtection="1">
      <alignment horizontal="center" vertical="center"/>
    </xf>
    <xf numFmtId="37" fontId="11" fillId="12" borderId="0" xfId="0" applyNumberFormat="1" applyFont="1" applyFill="1" applyBorder="1" applyAlignment="1" applyProtection="1">
      <alignment vertical="center"/>
    </xf>
    <xf numFmtId="37" fontId="4" fillId="7" borderId="0" xfId="0" applyNumberFormat="1" applyFont="1" applyFill="1" applyAlignment="1">
      <alignment horizontal="center" vertical="center"/>
    </xf>
    <xf numFmtId="37" fontId="4" fillId="18" borderId="0" xfId="0" applyNumberFormat="1" applyFont="1" applyFill="1" applyAlignment="1">
      <alignment vertical="center"/>
    </xf>
    <xf numFmtId="37" fontId="4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Border="1" applyAlignment="1">
      <alignment vertical="center"/>
    </xf>
    <xf numFmtId="37" fontId="8" fillId="2" borderId="0" xfId="0" applyNumberFormat="1" applyFont="1" applyFill="1" applyAlignment="1" applyProtection="1">
      <alignment vertical="center"/>
    </xf>
    <xf numFmtId="37" fontId="4" fillId="2" borderId="0" xfId="0" applyNumberFormat="1" applyFont="1" applyFill="1" applyAlignment="1" applyProtection="1">
      <alignment vertical="center"/>
    </xf>
    <xf numFmtId="37" fontId="8" fillId="0" borderId="0" xfId="0" applyNumberFormat="1" applyFont="1" applyFill="1" applyAlignment="1">
      <alignment vertical="center"/>
    </xf>
    <xf numFmtId="164" fontId="4" fillId="0" borderId="0" xfId="1" applyNumberFormat="1" applyFont="1" applyFill="1"/>
    <xf numFmtId="164" fontId="8" fillId="0" borderId="0" xfId="1" applyNumberFormat="1" applyFont="1" applyFill="1"/>
    <xf numFmtId="164" fontId="4" fillId="0" borderId="0" xfId="1" applyNumberFormat="1" applyFont="1" applyFill="1" applyAlignment="1">
      <alignment horizontal="center"/>
    </xf>
    <xf numFmtId="164" fontId="8" fillId="0" borderId="0" xfId="1" applyNumberFormat="1" applyFont="1" applyFill="1" applyAlignment="1">
      <alignment horizontal="center"/>
    </xf>
    <xf numFmtId="164" fontId="15" fillId="0" borderId="0" xfId="1" applyNumberFormat="1" applyFont="1" applyFill="1"/>
    <xf numFmtId="37" fontId="11" fillId="0" borderId="0" xfId="0" applyNumberFormat="1" applyFont="1" applyFill="1" applyAlignment="1">
      <alignment vertical="center"/>
    </xf>
    <xf numFmtId="164" fontId="4" fillId="7" borderId="0" xfId="1" applyNumberFormat="1" applyFont="1" applyFill="1"/>
    <xf numFmtId="164" fontId="8" fillId="7" borderId="0" xfId="1" applyNumberFormat="1" applyFont="1" applyFill="1"/>
    <xf numFmtId="43" fontId="6" fillId="4" borderId="3" xfId="1" applyNumberFormat="1" applyFont="1" applyFill="1" applyBorder="1" applyAlignment="1" applyProtection="1">
      <alignment horizontal="centerContinuous" vertical="center"/>
    </xf>
    <xf numFmtId="43" fontId="16" fillId="5" borderId="3" xfId="1" applyNumberFormat="1" applyFont="1" applyFill="1" applyBorder="1" applyAlignment="1" applyProtection="1">
      <alignment horizontal="centerContinuous" vertical="center" wrapText="1"/>
    </xf>
    <xf numFmtId="43" fontId="7" fillId="6" borderId="3" xfId="1" applyNumberFormat="1" applyFont="1" applyFill="1" applyBorder="1" applyAlignment="1" applyProtection="1">
      <alignment horizontal="centerContinuous" vertical="center"/>
    </xf>
    <xf numFmtId="43" fontId="7" fillId="6" borderId="3" xfId="1" applyNumberFormat="1" applyFont="1" applyFill="1" applyBorder="1" applyAlignment="1" applyProtection="1">
      <alignment horizontal="centerContinuous" vertical="center" wrapText="1"/>
    </xf>
    <xf numFmtId="43" fontId="5" fillId="3" borderId="4" xfId="1" applyNumberFormat="1" applyFont="1" applyFill="1" applyBorder="1" applyAlignment="1" applyProtection="1">
      <alignment horizontal="centerContinuous" vertical="center"/>
    </xf>
    <xf numFmtId="43" fontId="0" fillId="0" borderId="0" xfId="1" applyNumberFormat="1" applyFont="1" applyAlignment="1">
      <alignment vertical="center"/>
    </xf>
    <xf numFmtId="43" fontId="17" fillId="5" borderId="0" xfId="1" applyNumberFormat="1" applyFont="1" applyFill="1" applyAlignment="1">
      <alignment vertical="center"/>
    </xf>
    <xf numFmtId="43" fontId="18" fillId="6" borderId="0" xfId="1" applyNumberFormat="1" applyFont="1" applyFill="1" applyAlignment="1">
      <alignment vertical="center"/>
    </xf>
    <xf numFmtId="43" fontId="19" fillId="3" borderId="0" xfId="1" applyNumberFormat="1" applyFont="1" applyFill="1" applyAlignment="1">
      <alignment vertical="center"/>
    </xf>
    <xf numFmtId="43" fontId="10" fillId="9" borderId="0" xfId="1" quotePrefix="1" applyNumberFormat="1" applyFont="1" applyFill="1" applyBorder="1" applyAlignment="1" applyProtection="1">
      <alignment horizontal="right" vertical="center"/>
    </xf>
    <xf numFmtId="43" fontId="11" fillId="10" borderId="0" xfId="1" applyNumberFormat="1" applyFont="1" applyFill="1" applyBorder="1" applyAlignment="1" applyProtection="1">
      <alignment vertical="center"/>
    </xf>
    <xf numFmtId="43" fontId="0" fillId="0" borderId="0" xfId="1" applyNumberFormat="1" applyFont="1"/>
    <xf numFmtId="0" fontId="0" fillId="18" borderId="0" xfId="0" applyFill="1"/>
    <xf numFmtId="43" fontId="0" fillId="18" borderId="0" xfId="1" applyNumberFormat="1" applyFont="1" applyFill="1"/>
    <xf numFmtId="43" fontId="0" fillId="19" borderId="0" xfId="1" applyNumberFormat="1" applyFont="1" applyFill="1" applyAlignment="1">
      <alignment vertical="center"/>
    </xf>
    <xf numFmtId="43" fontId="17" fillId="19" borderId="0" xfId="1" applyNumberFormat="1" applyFont="1" applyFill="1" applyAlignment="1">
      <alignment vertical="center"/>
    </xf>
    <xf numFmtId="43" fontId="18" fillId="19" borderId="0" xfId="1" applyNumberFormat="1" applyFont="1" applyFill="1" applyAlignment="1">
      <alignment vertical="center"/>
    </xf>
    <xf numFmtId="43" fontId="19" fillId="19" borderId="0" xfId="1" applyNumberFormat="1" applyFont="1" applyFill="1" applyAlignment="1">
      <alignment vertical="center"/>
    </xf>
    <xf numFmtId="165" fontId="5" fillId="19" borderId="0" xfId="0" applyNumberFormat="1" applyFont="1" applyFill="1" applyAlignment="1">
      <alignment horizontal="center" vertical="center"/>
    </xf>
    <xf numFmtId="168" fontId="5" fillId="20" borderId="9" xfId="0" applyNumberFormat="1" applyFont="1" applyFill="1" applyBorder="1" applyAlignment="1" applyProtection="1">
      <alignment horizontal="center" vertical="center"/>
    </xf>
    <xf numFmtId="168" fontId="5" fillId="20" borderId="10" xfId="0" applyNumberFormat="1" applyFont="1" applyFill="1" applyBorder="1" applyAlignment="1" applyProtection="1">
      <alignment horizontal="center" vertical="center"/>
    </xf>
    <xf numFmtId="169" fontId="5" fillId="15" borderId="9" xfId="1" applyNumberFormat="1" applyFont="1" applyFill="1" applyBorder="1" applyAlignment="1" applyProtection="1">
      <alignment vertical="center"/>
    </xf>
    <xf numFmtId="43" fontId="4" fillId="0" borderId="0" xfId="1" applyFont="1" applyFill="1" applyAlignment="1">
      <alignment vertical="center"/>
    </xf>
    <xf numFmtId="166" fontId="0" fillId="0" borderId="0" xfId="0" applyNumberFormat="1"/>
    <xf numFmtId="0" fontId="0" fillId="0" borderId="0" xfId="0" applyBorder="1"/>
    <xf numFmtId="170" fontId="0" fillId="0" borderId="0" xfId="1" applyNumberFormat="1" applyFont="1"/>
    <xf numFmtId="43" fontId="4" fillId="0" borderId="0" xfId="0" applyNumberFormat="1" applyFont="1" applyFill="1" applyAlignment="1">
      <alignment vertical="center"/>
    </xf>
    <xf numFmtId="49" fontId="8" fillId="13" borderId="8" xfId="0" applyNumberFormat="1" applyFont="1" applyFill="1" applyBorder="1" applyAlignment="1" applyProtection="1">
      <alignment horizontal="center" vertical="center"/>
    </xf>
    <xf numFmtId="49" fontId="8" fillId="13" borderId="7" xfId="0" applyNumberFormat="1" applyFont="1" applyFill="1" applyBorder="1" applyAlignment="1" applyProtection="1">
      <alignment horizontal="center" vertical="center"/>
    </xf>
    <xf numFmtId="37" fontId="2" fillId="0" borderId="1" xfId="0" quotePrefix="1" applyNumberFormat="1" applyFont="1" applyFill="1" applyBorder="1" applyAlignment="1" applyProtection="1">
      <alignment horizontal="center" vertical="center"/>
    </xf>
    <xf numFmtId="37" fontId="4" fillId="2" borderId="0" xfId="0" applyNumberFormat="1" applyFont="1" applyFill="1" applyBorder="1" applyAlignment="1" applyProtection="1">
      <alignment horizontal="center" vertical="center"/>
    </xf>
    <xf numFmtId="49" fontId="12" fillId="11" borderId="6" xfId="0" applyNumberFormat="1" applyFont="1" applyFill="1" applyBorder="1" applyAlignment="1" applyProtection="1">
      <alignment horizontal="center" vertical="center"/>
    </xf>
    <xf numFmtId="49" fontId="13" fillId="16" borderId="6" xfId="0" applyNumberFormat="1" applyFont="1" applyFill="1" applyBorder="1" applyAlignment="1" applyProtection="1">
      <alignment horizontal="center" vertical="center"/>
    </xf>
    <xf numFmtId="49" fontId="14" fillId="17" borderId="6" xfId="0" applyNumberFormat="1" applyFont="1" applyFill="1" applyBorder="1" applyAlignment="1" applyProtection="1">
      <alignment horizontal="center" vertical="center"/>
    </xf>
  </cellXfs>
  <cellStyles count="4">
    <cellStyle name="Indefinido" xfId="3"/>
    <cellStyle name="Normal" xfId="0" builtinId="0"/>
    <cellStyle name="Porcentagem" xfId="2" builtinId="5"/>
    <cellStyle name="Separador de milhares" xfId="1" builtinId="3"/>
  </cellStyles>
  <dxfs count="0"/>
  <tableStyles count="0" defaultTableStyle="TableStyleMedium9" defaultPivotStyle="PivotStyleLight16"/>
  <colors>
    <mruColors>
      <color rgb="FF99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Exportações Brasileiras de Café Verde e Solúvel
Preços Médios (US$ / Saca)</a:t>
            </a:r>
          </a:p>
        </c:rich>
      </c:tx>
      <c:layout>
        <c:manualLayout>
          <c:xMode val="edge"/>
          <c:yMode val="edge"/>
          <c:x val="0.19422864133084589"/>
          <c:y val="2.175095160413266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5449500554938949E-2"/>
          <c:y val="0.17128874388254794"/>
          <c:w val="0.87680355160933265"/>
          <c:h val="0.64437194127243069"/>
        </c:manualLayout>
      </c:layout>
      <c:lineChart>
        <c:grouping val="standard"/>
        <c:ser>
          <c:idx val="0"/>
          <c:order val="0"/>
          <c:tx>
            <c:strRef>
              <c:f>'PREÇO MÉDIO (US$ - SACA)'!$B$3</c:f>
              <c:strCache>
                <c:ptCount val="1"/>
                <c:pt idx="0">
                  <c:v>Conillon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'PREÇO MÉDIO (US$ - SACA)'!$A$7:$A$324</c:f>
              <c:numCache>
                <c:formatCode>mmm/yy</c:formatCode>
                <c:ptCount val="318"/>
                <c:pt idx="0">
                  <c:v>32964</c:v>
                </c:pt>
                <c:pt idx="1">
                  <c:v>32994</c:v>
                </c:pt>
                <c:pt idx="2">
                  <c:v>33025</c:v>
                </c:pt>
                <c:pt idx="3">
                  <c:v>33055</c:v>
                </c:pt>
                <c:pt idx="4">
                  <c:v>33086</c:v>
                </c:pt>
                <c:pt idx="5">
                  <c:v>33117</c:v>
                </c:pt>
                <c:pt idx="6">
                  <c:v>33147</c:v>
                </c:pt>
                <c:pt idx="7">
                  <c:v>33178</c:v>
                </c:pt>
                <c:pt idx="8">
                  <c:v>33208</c:v>
                </c:pt>
                <c:pt idx="9">
                  <c:v>33239</c:v>
                </c:pt>
                <c:pt idx="10">
                  <c:v>33270</c:v>
                </c:pt>
                <c:pt idx="11">
                  <c:v>33298</c:v>
                </c:pt>
                <c:pt idx="12">
                  <c:v>33329</c:v>
                </c:pt>
                <c:pt idx="13">
                  <c:v>33359</c:v>
                </c:pt>
                <c:pt idx="14">
                  <c:v>33390</c:v>
                </c:pt>
                <c:pt idx="15">
                  <c:v>33420</c:v>
                </c:pt>
                <c:pt idx="16">
                  <c:v>33451</c:v>
                </c:pt>
                <c:pt idx="17">
                  <c:v>33482</c:v>
                </c:pt>
                <c:pt idx="18">
                  <c:v>33512</c:v>
                </c:pt>
                <c:pt idx="19">
                  <c:v>33543</c:v>
                </c:pt>
                <c:pt idx="20">
                  <c:v>33573</c:v>
                </c:pt>
                <c:pt idx="21">
                  <c:v>33604</c:v>
                </c:pt>
                <c:pt idx="22">
                  <c:v>33635</c:v>
                </c:pt>
                <c:pt idx="23">
                  <c:v>33664</c:v>
                </c:pt>
                <c:pt idx="24">
                  <c:v>33695</c:v>
                </c:pt>
                <c:pt idx="25">
                  <c:v>33725</c:v>
                </c:pt>
                <c:pt idx="26">
                  <c:v>33756</c:v>
                </c:pt>
                <c:pt idx="27">
                  <c:v>33786</c:v>
                </c:pt>
                <c:pt idx="28">
                  <c:v>33817</c:v>
                </c:pt>
                <c:pt idx="29">
                  <c:v>33848</c:v>
                </c:pt>
                <c:pt idx="30">
                  <c:v>33878</c:v>
                </c:pt>
                <c:pt idx="31">
                  <c:v>33909</c:v>
                </c:pt>
                <c:pt idx="32">
                  <c:v>33939</c:v>
                </c:pt>
                <c:pt idx="33">
                  <c:v>33970</c:v>
                </c:pt>
                <c:pt idx="34">
                  <c:v>34001</c:v>
                </c:pt>
                <c:pt idx="35">
                  <c:v>34029</c:v>
                </c:pt>
                <c:pt idx="36">
                  <c:v>34060</c:v>
                </c:pt>
                <c:pt idx="37">
                  <c:v>34090</c:v>
                </c:pt>
                <c:pt idx="38">
                  <c:v>34121</c:v>
                </c:pt>
                <c:pt idx="39">
                  <c:v>34151</c:v>
                </c:pt>
                <c:pt idx="40">
                  <c:v>34182</c:v>
                </c:pt>
                <c:pt idx="41">
                  <c:v>34213</c:v>
                </c:pt>
                <c:pt idx="42">
                  <c:v>34243</c:v>
                </c:pt>
                <c:pt idx="43">
                  <c:v>34274</c:v>
                </c:pt>
                <c:pt idx="44">
                  <c:v>34304</c:v>
                </c:pt>
                <c:pt idx="45">
                  <c:v>34335</c:v>
                </c:pt>
                <c:pt idx="46">
                  <c:v>34366</c:v>
                </c:pt>
                <c:pt idx="47">
                  <c:v>34394</c:v>
                </c:pt>
                <c:pt idx="48">
                  <c:v>34425</c:v>
                </c:pt>
                <c:pt idx="49">
                  <c:v>34455</c:v>
                </c:pt>
                <c:pt idx="50">
                  <c:v>34486</c:v>
                </c:pt>
                <c:pt idx="51">
                  <c:v>34516</c:v>
                </c:pt>
                <c:pt idx="52">
                  <c:v>34547</c:v>
                </c:pt>
                <c:pt idx="53">
                  <c:v>34578</c:v>
                </c:pt>
                <c:pt idx="54">
                  <c:v>34608</c:v>
                </c:pt>
                <c:pt idx="55">
                  <c:v>34639</c:v>
                </c:pt>
                <c:pt idx="56">
                  <c:v>34669</c:v>
                </c:pt>
                <c:pt idx="57">
                  <c:v>34700</c:v>
                </c:pt>
                <c:pt idx="58">
                  <c:v>34731</c:v>
                </c:pt>
                <c:pt idx="59">
                  <c:v>34759</c:v>
                </c:pt>
                <c:pt idx="60">
                  <c:v>34790</c:v>
                </c:pt>
                <c:pt idx="61">
                  <c:v>34820</c:v>
                </c:pt>
                <c:pt idx="62">
                  <c:v>34851</c:v>
                </c:pt>
                <c:pt idx="63">
                  <c:v>34881</c:v>
                </c:pt>
                <c:pt idx="64">
                  <c:v>34912</c:v>
                </c:pt>
                <c:pt idx="65">
                  <c:v>34943</c:v>
                </c:pt>
                <c:pt idx="66">
                  <c:v>34973</c:v>
                </c:pt>
                <c:pt idx="67">
                  <c:v>35004</c:v>
                </c:pt>
                <c:pt idx="68">
                  <c:v>35034</c:v>
                </c:pt>
                <c:pt idx="69">
                  <c:v>35065</c:v>
                </c:pt>
                <c:pt idx="70">
                  <c:v>35096</c:v>
                </c:pt>
                <c:pt idx="71">
                  <c:v>35125</c:v>
                </c:pt>
                <c:pt idx="72">
                  <c:v>35156</c:v>
                </c:pt>
                <c:pt idx="73">
                  <c:v>35186</c:v>
                </c:pt>
                <c:pt idx="74">
                  <c:v>35217</c:v>
                </c:pt>
                <c:pt idx="75">
                  <c:v>35247</c:v>
                </c:pt>
                <c:pt idx="76">
                  <c:v>35278</c:v>
                </c:pt>
                <c:pt idx="77">
                  <c:v>35309</c:v>
                </c:pt>
                <c:pt idx="78">
                  <c:v>35339</c:v>
                </c:pt>
                <c:pt idx="79">
                  <c:v>35370</c:v>
                </c:pt>
                <c:pt idx="80">
                  <c:v>35400</c:v>
                </c:pt>
                <c:pt idx="81">
                  <c:v>35431</c:v>
                </c:pt>
                <c:pt idx="82">
                  <c:v>35462</c:v>
                </c:pt>
                <c:pt idx="83">
                  <c:v>35490</c:v>
                </c:pt>
                <c:pt idx="84">
                  <c:v>35521</c:v>
                </c:pt>
                <c:pt idx="85">
                  <c:v>35551</c:v>
                </c:pt>
                <c:pt idx="86">
                  <c:v>35582</c:v>
                </c:pt>
                <c:pt idx="87">
                  <c:v>35612</c:v>
                </c:pt>
                <c:pt idx="88">
                  <c:v>35643</c:v>
                </c:pt>
                <c:pt idx="89">
                  <c:v>35674</c:v>
                </c:pt>
                <c:pt idx="90">
                  <c:v>35704</c:v>
                </c:pt>
                <c:pt idx="91">
                  <c:v>35735</c:v>
                </c:pt>
                <c:pt idx="92">
                  <c:v>35765</c:v>
                </c:pt>
                <c:pt idx="93">
                  <c:v>35796</c:v>
                </c:pt>
                <c:pt idx="94">
                  <c:v>35827</c:v>
                </c:pt>
                <c:pt idx="95">
                  <c:v>35855</c:v>
                </c:pt>
                <c:pt idx="96">
                  <c:v>35886</c:v>
                </c:pt>
                <c:pt idx="97">
                  <c:v>35916</c:v>
                </c:pt>
                <c:pt idx="98">
                  <c:v>35947</c:v>
                </c:pt>
                <c:pt idx="99">
                  <c:v>35977</c:v>
                </c:pt>
                <c:pt idx="100">
                  <c:v>36008</c:v>
                </c:pt>
                <c:pt idx="101">
                  <c:v>36039</c:v>
                </c:pt>
                <c:pt idx="102">
                  <c:v>36069</c:v>
                </c:pt>
                <c:pt idx="103">
                  <c:v>36100</c:v>
                </c:pt>
                <c:pt idx="104">
                  <c:v>36130</c:v>
                </c:pt>
                <c:pt idx="105">
                  <c:v>36161</c:v>
                </c:pt>
                <c:pt idx="106">
                  <c:v>36192</c:v>
                </c:pt>
                <c:pt idx="107">
                  <c:v>36220</c:v>
                </c:pt>
                <c:pt idx="108">
                  <c:v>36251</c:v>
                </c:pt>
                <c:pt idx="109">
                  <c:v>36281</c:v>
                </c:pt>
                <c:pt idx="110">
                  <c:v>36312</c:v>
                </c:pt>
                <c:pt idx="111">
                  <c:v>36342</c:v>
                </c:pt>
                <c:pt idx="112">
                  <c:v>36373</c:v>
                </c:pt>
                <c:pt idx="113">
                  <c:v>36404</c:v>
                </c:pt>
                <c:pt idx="114">
                  <c:v>36434</c:v>
                </c:pt>
                <c:pt idx="115">
                  <c:v>36465</c:v>
                </c:pt>
                <c:pt idx="116">
                  <c:v>36495</c:v>
                </c:pt>
                <c:pt idx="117">
                  <c:v>36526</c:v>
                </c:pt>
                <c:pt idx="118">
                  <c:v>36557</c:v>
                </c:pt>
                <c:pt idx="119">
                  <c:v>36586</c:v>
                </c:pt>
                <c:pt idx="120">
                  <c:v>36617</c:v>
                </c:pt>
                <c:pt idx="121">
                  <c:v>36647</c:v>
                </c:pt>
                <c:pt idx="122">
                  <c:v>36678</c:v>
                </c:pt>
                <c:pt idx="123">
                  <c:v>36708</c:v>
                </c:pt>
                <c:pt idx="124">
                  <c:v>36739</c:v>
                </c:pt>
                <c:pt idx="125">
                  <c:v>36770</c:v>
                </c:pt>
                <c:pt idx="126">
                  <c:v>36800</c:v>
                </c:pt>
                <c:pt idx="127">
                  <c:v>36831</c:v>
                </c:pt>
                <c:pt idx="128">
                  <c:v>36861</c:v>
                </c:pt>
                <c:pt idx="129">
                  <c:v>36892</c:v>
                </c:pt>
                <c:pt idx="130">
                  <c:v>36923</c:v>
                </c:pt>
                <c:pt idx="131">
                  <c:v>36951</c:v>
                </c:pt>
                <c:pt idx="132">
                  <c:v>36982</c:v>
                </c:pt>
                <c:pt idx="133">
                  <c:v>37012</c:v>
                </c:pt>
                <c:pt idx="134">
                  <c:v>37043</c:v>
                </c:pt>
                <c:pt idx="135">
                  <c:v>37073</c:v>
                </c:pt>
                <c:pt idx="136">
                  <c:v>37104</c:v>
                </c:pt>
                <c:pt idx="137">
                  <c:v>37135</c:v>
                </c:pt>
                <c:pt idx="138">
                  <c:v>37165</c:v>
                </c:pt>
                <c:pt idx="139">
                  <c:v>37196</c:v>
                </c:pt>
                <c:pt idx="140">
                  <c:v>37226</c:v>
                </c:pt>
                <c:pt idx="141">
                  <c:v>37257</c:v>
                </c:pt>
                <c:pt idx="142">
                  <c:v>37288</c:v>
                </c:pt>
                <c:pt idx="143">
                  <c:v>37316</c:v>
                </c:pt>
                <c:pt idx="144">
                  <c:v>37347</c:v>
                </c:pt>
                <c:pt idx="145">
                  <c:v>37377</c:v>
                </c:pt>
                <c:pt idx="146">
                  <c:v>37408</c:v>
                </c:pt>
                <c:pt idx="147">
                  <c:v>37438</c:v>
                </c:pt>
                <c:pt idx="148">
                  <c:v>37469</c:v>
                </c:pt>
                <c:pt idx="149">
                  <c:v>37500</c:v>
                </c:pt>
                <c:pt idx="150">
                  <c:v>37530</c:v>
                </c:pt>
                <c:pt idx="151">
                  <c:v>37561</c:v>
                </c:pt>
                <c:pt idx="152">
                  <c:v>37591</c:v>
                </c:pt>
                <c:pt idx="153">
                  <c:v>37622</c:v>
                </c:pt>
                <c:pt idx="154">
                  <c:v>37653</c:v>
                </c:pt>
                <c:pt idx="155">
                  <c:v>37681</c:v>
                </c:pt>
                <c:pt idx="156">
                  <c:v>37712</c:v>
                </c:pt>
                <c:pt idx="157">
                  <c:v>37742</c:v>
                </c:pt>
                <c:pt idx="158">
                  <c:v>37773</c:v>
                </c:pt>
                <c:pt idx="159">
                  <c:v>37803</c:v>
                </c:pt>
                <c:pt idx="160">
                  <c:v>37834</c:v>
                </c:pt>
                <c:pt idx="161">
                  <c:v>37865</c:v>
                </c:pt>
                <c:pt idx="162">
                  <c:v>37895</c:v>
                </c:pt>
                <c:pt idx="163">
                  <c:v>37926</c:v>
                </c:pt>
                <c:pt idx="164">
                  <c:v>37956</c:v>
                </c:pt>
                <c:pt idx="165">
                  <c:v>37987</c:v>
                </c:pt>
                <c:pt idx="166">
                  <c:v>38018</c:v>
                </c:pt>
                <c:pt idx="167">
                  <c:v>38047</c:v>
                </c:pt>
                <c:pt idx="168">
                  <c:v>38078</c:v>
                </c:pt>
                <c:pt idx="169">
                  <c:v>38108</c:v>
                </c:pt>
                <c:pt idx="170">
                  <c:v>38139</c:v>
                </c:pt>
                <c:pt idx="171">
                  <c:v>38169</c:v>
                </c:pt>
                <c:pt idx="172">
                  <c:v>38200</c:v>
                </c:pt>
                <c:pt idx="173">
                  <c:v>38231</c:v>
                </c:pt>
                <c:pt idx="174">
                  <c:v>38261</c:v>
                </c:pt>
                <c:pt idx="175">
                  <c:v>38292</c:v>
                </c:pt>
                <c:pt idx="176">
                  <c:v>38322</c:v>
                </c:pt>
                <c:pt idx="177">
                  <c:v>38353</c:v>
                </c:pt>
                <c:pt idx="178">
                  <c:v>38384</c:v>
                </c:pt>
                <c:pt idx="179">
                  <c:v>38412</c:v>
                </c:pt>
                <c:pt idx="180">
                  <c:v>38443</c:v>
                </c:pt>
                <c:pt idx="181">
                  <c:v>38473</c:v>
                </c:pt>
                <c:pt idx="182">
                  <c:v>38504</c:v>
                </c:pt>
                <c:pt idx="183">
                  <c:v>38534</c:v>
                </c:pt>
                <c:pt idx="184">
                  <c:v>38565</c:v>
                </c:pt>
                <c:pt idx="185">
                  <c:v>38596</c:v>
                </c:pt>
                <c:pt idx="186">
                  <c:v>38626</c:v>
                </c:pt>
                <c:pt idx="187">
                  <c:v>38657</c:v>
                </c:pt>
                <c:pt idx="188">
                  <c:v>38687</c:v>
                </c:pt>
                <c:pt idx="189">
                  <c:v>38718</c:v>
                </c:pt>
                <c:pt idx="190">
                  <c:v>38749</c:v>
                </c:pt>
                <c:pt idx="191">
                  <c:v>38777</c:v>
                </c:pt>
                <c:pt idx="192">
                  <c:v>38808</c:v>
                </c:pt>
                <c:pt idx="193">
                  <c:v>38838</c:v>
                </c:pt>
                <c:pt idx="194">
                  <c:v>38869</c:v>
                </c:pt>
                <c:pt idx="195">
                  <c:v>38899</c:v>
                </c:pt>
                <c:pt idx="196">
                  <c:v>38930</c:v>
                </c:pt>
                <c:pt idx="197">
                  <c:v>38961</c:v>
                </c:pt>
                <c:pt idx="198">
                  <c:v>38991</c:v>
                </c:pt>
                <c:pt idx="199">
                  <c:v>39022</c:v>
                </c:pt>
                <c:pt idx="200">
                  <c:v>39052</c:v>
                </c:pt>
                <c:pt idx="201">
                  <c:v>39083</c:v>
                </c:pt>
                <c:pt idx="202">
                  <c:v>39114</c:v>
                </c:pt>
                <c:pt idx="203">
                  <c:v>39142</c:v>
                </c:pt>
                <c:pt idx="204">
                  <c:v>39173</c:v>
                </c:pt>
                <c:pt idx="205">
                  <c:v>39203</c:v>
                </c:pt>
                <c:pt idx="206">
                  <c:v>39234</c:v>
                </c:pt>
                <c:pt idx="207">
                  <c:v>39264</c:v>
                </c:pt>
                <c:pt idx="208">
                  <c:v>39295</c:v>
                </c:pt>
                <c:pt idx="209">
                  <c:v>39326</c:v>
                </c:pt>
                <c:pt idx="210">
                  <c:v>39356</c:v>
                </c:pt>
                <c:pt idx="211">
                  <c:v>39387</c:v>
                </c:pt>
                <c:pt idx="212">
                  <c:v>39417</c:v>
                </c:pt>
                <c:pt idx="213">
                  <c:v>39448</c:v>
                </c:pt>
                <c:pt idx="214">
                  <c:v>39479</c:v>
                </c:pt>
                <c:pt idx="215">
                  <c:v>39508</c:v>
                </c:pt>
                <c:pt idx="216">
                  <c:v>39539</c:v>
                </c:pt>
                <c:pt idx="217">
                  <c:v>39569</c:v>
                </c:pt>
                <c:pt idx="218">
                  <c:v>39600</c:v>
                </c:pt>
                <c:pt idx="219">
                  <c:v>39630</c:v>
                </c:pt>
                <c:pt idx="220">
                  <c:v>39661</c:v>
                </c:pt>
                <c:pt idx="221">
                  <c:v>39692</c:v>
                </c:pt>
                <c:pt idx="222">
                  <c:v>39722</c:v>
                </c:pt>
                <c:pt idx="223">
                  <c:v>39753</c:v>
                </c:pt>
                <c:pt idx="224">
                  <c:v>39783</c:v>
                </c:pt>
                <c:pt idx="225">
                  <c:v>39814</c:v>
                </c:pt>
                <c:pt idx="226">
                  <c:v>39845</c:v>
                </c:pt>
                <c:pt idx="227">
                  <c:v>39873</c:v>
                </c:pt>
                <c:pt idx="228">
                  <c:v>39904</c:v>
                </c:pt>
                <c:pt idx="229">
                  <c:v>39934</c:v>
                </c:pt>
                <c:pt idx="230">
                  <c:v>39965</c:v>
                </c:pt>
                <c:pt idx="231">
                  <c:v>39995</c:v>
                </c:pt>
                <c:pt idx="232">
                  <c:v>40026</c:v>
                </c:pt>
                <c:pt idx="233">
                  <c:v>40057</c:v>
                </c:pt>
                <c:pt idx="234">
                  <c:v>40087</c:v>
                </c:pt>
                <c:pt idx="235">
                  <c:v>40118</c:v>
                </c:pt>
                <c:pt idx="236">
                  <c:v>40148</c:v>
                </c:pt>
                <c:pt idx="237">
                  <c:v>40179</c:v>
                </c:pt>
                <c:pt idx="238">
                  <c:v>40210</c:v>
                </c:pt>
                <c:pt idx="239">
                  <c:v>40238</c:v>
                </c:pt>
                <c:pt idx="240">
                  <c:v>40269</c:v>
                </c:pt>
                <c:pt idx="241">
                  <c:v>40299</c:v>
                </c:pt>
                <c:pt idx="242">
                  <c:v>40330</c:v>
                </c:pt>
                <c:pt idx="243">
                  <c:v>40360</c:v>
                </c:pt>
                <c:pt idx="244">
                  <c:v>40391</c:v>
                </c:pt>
                <c:pt idx="245">
                  <c:v>40422</c:v>
                </c:pt>
                <c:pt idx="246">
                  <c:v>40452</c:v>
                </c:pt>
                <c:pt idx="247">
                  <c:v>40483</c:v>
                </c:pt>
                <c:pt idx="248">
                  <c:v>40513</c:v>
                </c:pt>
                <c:pt idx="249">
                  <c:v>40544</c:v>
                </c:pt>
                <c:pt idx="250">
                  <c:v>40575</c:v>
                </c:pt>
                <c:pt idx="251">
                  <c:v>40603</c:v>
                </c:pt>
                <c:pt idx="252">
                  <c:v>40634</c:v>
                </c:pt>
                <c:pt idx="253">
                  <c:v>40664</c:v>
                </c:pt>
                <c:pt idx="254">
                  <c:v>40695</c:v>
                </c:pt>
                <c:pt idx="255">
                  <c:v>40725</c:v>
                </c:pt>
                <c:pt idx="256">
                  <c:v>40756</c:v>
                </c:pt>
                <c:pt idx="257">
                  <c:v>40787</c:v>
                </c:pt>
                <c:pt idx="258">
                  <c:v>40817</c:v>
                </c:pt>
                <c:pt idx="259">
                  <c:v>40848</c:v>
                </c:pt>
                <c:pt idx="260">
                  <c:v>40878</c:v>
                </c:pt>
                <c:pt idx="261">
                  <c:v>40909</c:v>
                </c:pt>
                <c:pt idx="262">
                  <c:v>40940</c:v>
                </c:pt>
                <c:pt idx="263">
                  <c:v>40969</c:v>
                </c:pt>
                <c:pt idx="264">
                  <c:v>41000</c:v>
                </c:pt>
                <c:pt idx="265">
                  <c:v>41030</c:v>
                </c:pt>
                <c:pt idx="266">
                  <c:v>41061</c:v>
                </c:pt>
                <c:pt idx="267">
                  <c:v>41091</c:v>
                </c:pt>
                <c:pt idx="268">
                  <c:v>41122</c:v>
                </c:pt>
                <c:pt idx="269">
                  <c:v>41153</c:v>
                </c:pt>
                <c:pt idx="270">
                  <c:v>41183</c:v>
                </c:pt>
                <c:pt idx="271">
                  <c:v>41214</c:v>
                </c:pt>
                <c:pt idx="272">
                  <c:v>41244</c:v>
                </c:pt>
                <c:pt idx="273">
                  <c:v>41275</c:v>
                </c:pt>
                <c:pt idx="274">
                  <c:v>41306</c:v>
                </c:pt>
                <c:pt idx="275">
                  <c:v>41334</c:v>
                </c:pt>
                <c:pt idx="276">
                  <c:v>41365</c:v>
                </c:pt>
                <c:pt idx="277">
                  <c:v>41395</c:v>
                </c:pt>
                <c:pt idx="278">
                  <c:v>41426</c:v>
                </c:pt>
                <c:pt idx="279">
                  <c:v>41456</c:v>
                </c:pt>
                <c:pt idx="280">
                  <c:v>41487</c:v>
                </c:pt>
                <c:pt idx="281">
                  <c:v>41518</c:v>
                </c:pt>
                <c:pt idx="282">
                  <c:v>41548</c:v>
                </c:pt>
                <c:pt idx="283">
                  <c:v>41579</c:v>
                </c:pt>
                <c:pt idx="284">
                  <c:v>41609</c:v>
                </c:pt>
                <c:pt idx="285">
                  <c:v>41640</c:v>
                </c:pt>
                <c:pt idx="286">
                  <c:v>41671</c:v>
                </c:pt>
                <c:pt idx="287">
                  <c:v>41699</c:v>
                </c:pt>
                <c:pt idx="288">
                  <c:v>41730</c:v>
                </c:pt>
                <c:pt idx="289">
                  <c:v>41760</c:v>
                </c:pt>
                <c:pt idx="290">
                  <c:v>41791</c:v>
                </c:pt>
                <c:pt idx="291">
                  <c:v>41821</c:v>
                </c:pt>
                <c:pt idx="292">
                  <c:v>41852</c:v>
                </c:pt>
                <c:pt idx="293">
                  <c:v>41883</c:v>
                </c:pt>
                <c:pt idx="294">
                  <c:v>41913</c:v>
                </c:pt>
                <c:pt idx="295">
                  <c:v>41944</c:v>
                </c:pt>
                <c:pt idx="296">
                  <c:v>41974</c:v>
                </c:pt>
                <c:pt idx="297">
                  <c:v>42005</c:v>
                </c:pt>
                <c:pt idx="298">
                  <c:v>42036</c:v>
                </c:pt>
                <c:pt idx="299">
                  <c:v>42064</c:v>
                </c:pt>
                <c:pt idx="300">
                  <c:v>42095</c:v>
                </c:pt>
                <c:pt idx="301">
                  <c:v>42125</c:v>
                </c:pt>
                <c:pt idx="302">
                  <c:v>42156</c:v>
                </c:pt>
                <c:pt idx="303">
                  <c:v>42186</c:v>
                </c:pt>
                <c:pt idx="304">
                  <c:v>42217</c:v>
                </c:pt>
                <c:pt idx="305">
                  <c:v>42248</c:v>
                </c:pt>
                <c:pt idx="306">
                  <c:v>42278</c:v>
                </c:pt>
                <c:pt idx="307">
                  <c:v>42309</c:v>
                </c:pt>
                <c:pt idx="308">
                  <c:v>42339</c:v>
                </c:pt>
                <c:pt idx="309">
                  <c:v>42370</c:v>
                </c:pt>
                <c:pt idx="310">
                  <c:v>42401</c:v>
                </c:pt>
                <c:pt idx="311">
                  <c:v>42430</c:v>
                </c:pt>
                <c:pt idx="312">
                  <c:v>42461</c:v>
                </c:pt>
                <c:pt idx="313">
                  <c:v>42491</c:v>
                </c:pt>
                <c:pt idx="314">
                  <c:v>42522</c:v>
                </c:pt>
                <c:pt idx="315">
                  <c:v>42552</c:v>
                </c:pt>
                <c:pt idx="316">
                  <c:v>42583</c:v>
                </c:pt>
                <c:pt idx="317">
                  <c:v>42614</c:v>
                </c:pt>
              </c:numCache>
            </c:numRef>
          </c:cat>
          <c:val>
            <c:numRef>
              <c:f>'PREÇO MÉDIO (US$ - SACA)'!$B$7:$B$324</c:f>
              <c:numCache>
                <c:formatCode>_-* #,##0.00_-;\-* #,##0.00_-;_-* "-"??_-;_-@_-</c:formatCode>
                <c:ptCount val="318"/>
                <c:pt idx="0">
                  <c:v>56.949594487055755</c:v>
                </c:pt>
                <c:pt idx="1">
                  <c:v>50.787065049317619</c:v>
                </c:pt>
                <c:pt idx="2">
                  <c:v>51.302560571850918</c:v>
                </c:pt>
                <c:pt idx="3">
                  <c:v>48.292499957376435</c:v>
                </c:pt>
                <c:pt idx="4">
                  <c:v>48.295764624727674</c:v>
                </c:pt>
                <c:pt idx="5">
                  <c:v>51.817497659677308</c:v>
                </c:pt>
                <c:pt idx="6">
                  <c:v>54.56405452707866</c:v>
                </c:pt>
                <c:pt idx="7">
                  <c:v>54.749302000930662</c:v>
                </c:pt>
                <c:pt idx="8">
                  <c:v>54.30657442306061</c:v>
                </c:pt>
                <c:pt idx="9">
                  <c:v>55.498880920239735</c:v>
                </c:pt>
                <c:pt idx="10">
                  <c:v>52.91045775388794</c:v>
                </c:pt>
                <c:pt idx="11">
                  <c:v>52.540265233028286</c:v>
                </c:pt>
                <c:pt idx="12">
                  <c:v>52.0604036143651</c:v>
                </c:pt>
                <c:pt idx="13">
                  <c:v>49.870229047021979</c:v>
                </c:pt>
                <c:pt idx="14">
                  <c:v>48.088108091985561</c:v>
                </c:pt>
                <c:pt idx="15">
                  <c:v>45.883960740464651</c:v>
                </c:pt>
                <c:pt idx="16">
                  <c:v>46.662845829208564</c:v>
                </c:pt>
                <c:pt idx="17">
                  <c:v>43.286601597160605</c:v>
                </c:pt>
                <c:pt idx="18">
                  <c:v>42.361802297107289</c:v>
                </c:pt>
                <c:pt idx="19">
                  <c:v>43.429193960640809</c:v>
                </c:pt>
                <c:pt idx="20">
                  <c:v>44.446108905699944</c:v>
                </c:pt>
                <c:pt idx="21">
                  <c:v>46.397641138058262</c:v>
                </c:pt>
                <c:pt idx="22">
                  <c:v>47.841684990163174</c:v>
                </c:pt>
                <c:pt idx="23">
                  <c:v>45.75612956476651</c:v>
                </c:pt>
                <c:pt idx="24">
                  <c:v>43.66677424333843</c:v>
                </c:pt>
                <c:pt idx="25">
                  <c:v>41.673474786614072</c:v>
                </c:pt>
                <c:pt idx="26">
                  <c:v>37.442999226840726</c:v>
                </c:pt>
                <c:pt idx="27">
                  <c:v>36.80224196146937</c:v>
                </c:pt>
                <c:pt idx="28">
                  <c:v>36.031091396239248</c:v>
                </c:pt>
                <c:pt idx="29">
                  <c:v>39.033433090130629</c:v>
                </c:pt>
                <c:pt idx="30">
                  <c:v>38.720802291708068</c:v>
                </c:pt>
                <c:pt idx="31">
                  <c:v>42.363084947402349</c:v>
                </c:pt>
                <c:pt idx="32">
                  <c:v>45.304461643523787</c:v>
                </c:pt>
                <c:pt idx="33">
                  <c:v>48.622086328078467</c:v>
                </c:pt>
                <c:pt idx="34">
                  <c:v>50.858917213402115</c:v>
                </c:pt>
                <c:pt idx="35">
                  <c:v>49.609831349425029</c:v>
                </c:pt>
                <c:pt idx="36">
                  <c:v>46.994317163914047</c:v>
                </c:pt>
                <c:pt idx="37">
                  <c:v>43.646239291742106</c:v>
                </c:pt>
                <c:pt idx="38">
                  <c:v>44.533798260955599</c:v>
                </c:pt>
                <c:pt idx="39">
                  <c:v>44.755277024744565</c:v>
                </c:pt>
                <c:pt idx="40">
                  <c:v>47.599765199629886</c:v>
                </c:pt>
                <c:pt idx="41">
                  <c:v>55.277401373928527</c:v>
                </c:pt>
                <c:pt idx="42">
                  <c:v>55.421328952983615</c:v>
                </c:pt>
                <c:pt idx="43">
                  <c:v>61.179968694835679</c:v>
                </c:pt>
                <c:pt idx="44">
                  <c:v>65.803082990044331</c:v>
                </c:pt>
                <c:pt idx="45">
                  <c:v>70.407932899679977</c:v>
                </c:pt>
                <c:pt idx="46">
                  <c:v>70.001685720690432</c:v>
                </c:pt>
                <c:pt idx="47">
                  <c:v>71.373222288509723</c:v>
                </c:pt>
                <c:pt idx="48">
                  <c:v>78.970236322991141</c:v>
                </c:pt>
                <c:pt idx="49">
                  <c:v>88.671257451355288</c:v>
                </c:pt>
                <c:pt idx="50">
                  <c:v>98.735288787208191</c:v>
                </c:pt>
                <c:pt idx="51">
                  <c:v>123.50925949502894</c:v>
                </c:pt>
                <c:pt idx="52">
                  <c:v>170.91559474393617</c:v>
                </c:pt>
                <c:pt idx="53">
                  <c:v>155.35949838197811</c:v>
                </c:pt>
                <c:pt idx="54">
                  <c:v>205.34137585119311</c:v>
                </c:pt>
                <c:pt idx="55">
                  <c:v>183.92451087886025</c:v>
                </c:pt>
                <c:pt idx="56">
                  <c:v>171.61102011215084</c:v>
                </c:pt>
                <c:pt idx="57">
                  <c:v>150.24165931299132</c:v>
                </c:pt>
                <c:pt idx="58">
                  <c:v>147.37740431956937</c:v>
                </c:pt>
                <c:pt idx="59">
                  <c:v>156.14668522707498</c:v>
                </c:pt>
                <c:pt idx="60">
                  <c:v>146.3884475774633</c:v>
                </c:pt>
                <c:pt idx="61">
                  <c:v>148.5615486036198</c:v>
                </c:pt>
                <c:pt idx="62">
                  <c:v>148.57300064591757</c:v>
                </c:pt>
                <c:pt idx="63">
                  <c:v>134.05507932446264</c:v>
                </c:pt>
                <c:pt idx="64">
                  <c:v>130.17958603439666</c:v>
                </c:pt>
                <c:pt idx="65">
                  <c:v>120.40095210465239</c:v>
                </c:pt>
                <c:pt idx="66">
                  <c:v>138.40835966298053</c:v>
                </c:pt>
                <c:pt idx="67">
                  <c:v>95.52021980690995</c:v>
                </c:pt>
                <c:pt idx="68">
                  <c:v>139.08417910447761</c:v>
                </c:pt>
                <c:pt idx="69">
                  <c:v>128.26209132666847</c:v>
                </c:pt>
                <c:pt idx="70">
                  <c:v>130.77660866046136</c:v>
                </c:pt>
                <c:pt idx="71">
                  <c:v>171.28758169934642</c:v>
                </c:pt>
                <c:pt idx="72">
                  <c:v>123.39617224880382</c:v>
                </c:pt>
                <c:pt idx="73">
                  <c:v>113.09518230064099</c:v>
                </c:pt>
                <c:pt idx="74">
                  <c:v>104.94624871189708</c:v>
                </c:pt>
                <c:pt idx="75">
                  <c:v>96.222156329263555</c:v>
                </c:pt>
                <c:pt idx="76">
                  <c:v>89.131853538228057</c:v>
                </c:pt>
                <c:pt idx="77">
                  <c:v>84.970389568533719</c:v>
                </c:pt>
                <c:pt idx="78">
                  <c:v>88.466691616766468</c:v>
                </c:pt>
                <c:pt idx="79">
                  <c:v>86.611626541397527</c:v>
                </c:pt>
                <c:pt idx="80">
                  <c:v>83.053874894540201</c:v>
                </c:pt>
                <c:pt idx="81">
                  <c:v>84.060898782024353</c:v>
                </c:pt>
                <c:pt idx="82">
                  <c:v>111.27964189264178</c:v>
                </c:pt>
                <c:pt idx="83">
                  <c:v>108.60286941245364</c:v>
                </c:pt>
                <c:pt idx="84">
                  <c:v>99.53784514877762</c:v>
                </c:pt>
                <c:pt idx="85">
                  <c:v>101.64404203114999</c:v>
                </c:pt>
                <c:pt idx="86">
                  <c:v>108.80273104120946</c:v>
                </c:pt>
                <c:pt idx="87">
                  <c:v>107.04973157925787</c:v>
                </c:pt>
                <c:pt idx="88">
                  <c:v>95.028425865006668</c:v>
                </c:pt>
                <c:pt idx="89">
                  <c:v>96.977124183006538</c:v>
                </c:pt>
                <c:pt idx="90">
                  <c:v>102.25542712151113</c:v>
                </c:pt>
                <c:pt idx="91">
                  <c:v>116.49773697966469</c:v>
                </c:pt>
                <c:pt idx="92">
                  <c:v>116.31608868675384</c:v>
                </c:pt>
                <c:pt idx="93">
                  <c:v>126.09970674486803</c:v>
                </c:pt>
                <c:pt idx="94">
                  <c:v>142.01680672268907</c:v>
                </c:pt>
                <c:pt idx="95">
                  <c:v>130.20036429872496</c:v>
                </c:pt>
                <c:pt idx="96">
                  <c:v>132.79656468062265</c:v>
                </c:pt>
                <c:pt idx="97">
                  <c:v>109.90094190376519</c:v>
                </c:pt>
                <c:pt idx="98">
                  <c:v>106.17459989868478</c:v>
                </c:pt>
                <c:pt idx="99">
                  <c:v>99.996073658172676</c:v>
                </c:pt>
                <c:pt idx="100">
                  <c:v>97.956440123613646</c:v>
                </c:pt>
                <c:pt idx="101">
                  <c:v>95.879155002245298</c:v>
                </c:pt>
                <c:pt idx="102">
                  <c:v>94.605824983044698</c:v>
                </c:pt>
                <c:pt idx="103">
                  <c:v>95.165735567970202</c:v>
                </c:pt>
                <c:pt idx="104">
                  <c:v>102.17355371900827</c:v>
                </c:pt>
                <c:pt idx="105">
                  <c:v>100.70589543113351</c:v>
                </c:pt>
                <c:pt idx="106">
                  <c:v>101.82003691088872</c:v>
                </c:pt>
                <c:pt idx="107">
                  <c:v>91.928060992437622</c:v>
                </c:pt>
                <c:pt idx="108">
                  <c:v>87.519188890078894</c:v>
                </c:pt>
                <c:pt idx="109">
                  <c:v>81.293776668545206</c:v>
                </c:pt>
                <c:pt idx="110">
                  <c:v>81.268601543098711</c:v>
                </c:pt>
                <c:pt idx="111">
                  <c:v>74.023126324261284</c:v>
                </c:pt>
                <c:pt idx="112">
                  <c:v>73.046656776165122</c:v>
                </c:pt>
                <c:pt idx="113">
                  <c:v>72.630891468364467</c:v>
                </c:pt>
                <c:pt idx="114">
                  <c:v>71.462741490340392</c:v>
                </c:pt>
                <c:pt idx="115">
                  <c:v>75.426102557530712</c:v>
                </c:pt>
                <c:pt idx="116">
                  <c:v>79.825137791028382</c:v>
                </c:pt>
                <c:pt idx="117">
                  <c:v>74.565981414627615</c:v>
                </c:pt>
                <c:pt idx="118">
                  <c:v>75.710017251755261</c:v>
                </c:pt>
                <c:pt idx="119">
                  <c:v>69.976656958158699</c:v>
                </c:pt>
                <c:pt idx="120">
                  <c:v>73.609449575450611</c:v>
                </c:pt>
                <c:pt idx="121">
                  <c:v>56.183876401174139</c:v>
                </c:pt>
                <c:pt idx="122">
                  <c:v>55.705172332361194</c:v>
                </c:pt>
                <c:pt idx="123">
                  <c:v>54.525928002691487</c:v>
                </c:pt>
                <c:pt idx="124">
                  <c:v>58.859598360435179</c:v>
                </c:pt>
                <c:pt idx="125">
                  <c:v>60.307570727718719</c:v>
                </c:pt>
                <c:pt idx="126">
                  <c:v>56.948037185318711</c:v>
                </c:pt>
                <c:pt idx="127">
                  <c:v>55.440819441654959</c:v>
                </c:pt>
                <c:pt idx="128">
                  <c:v>50.179918671135646</c:v>
                </c:pt>
                <c:pt idx="129">
                  <c:v>48.016450879156586</c:v>
                </c:pt>
                <c:pt idx="130">
                  <c:v>53.834275027852939</c:v>
                </c:pt>
                <c:pt idx="131">
                  <c:v>47.09261590470058</c:v>
                </c:pt>
                <c:pt idx="132">
                  <c:v>42.493384046946318</c:v>
                </c:pt>
                <c:pt idx="133">
                  <c:v>34.9569844503648</c:v>
                </c:pt>
                <c:pt idx="134">
                  <c:v>32.729808887624124</c:v>
                </c:pt>
                <c:pt idx="135">
                  <c:v>30.816625707005908</c:v>
                </c:pt>
                <c:pt idx="136">
                  <c:v>27.43426888880029</c:v>
                </c:pt>
                <c:pt idx="137">
                  <c:v>26.509335330959104</c:v>
                </c:pt>
                <c:pt idx="138">
                  <c:v>24.281708818716481</c:v>
                </c:pt>
                <c:pt idx="139">
                  <c:v>27.899357900491147</c:v>
                </c:pt>
                <c:pt idx="140">
                  <c:v>25.11244608695652</c:v>
                </c:pt>
                <c:pt idx="141">
                  <c:v>24.01253843737295</c:v>
                </c:pt>
                <c:pt idx="142">
                  <c:v>26.251529331633925</c:v>
                </c:pt>
                <c:pt idx="143">
                  <c:v>25.079832823886413</c:v>
                </c:pt>
                <c:pt idx="144">
                  <c:v>27.256839148312501</c:v>
                </c:pt>
                <c:pt idx="145">
                  <c:v>27.349910728598644</c:v>
                </c:pt>
                <c:pt idx="146">
                  <c:v>28.17764890288559</c:v>
                </c:pt>
                <c:pt idx="147">
                  <c:v>28.479328741724292</c:v>
                </c:pt>
                <c:pt idx="148">
                  <c:v>27.903828154337656</c:v>
                </c:pt>
                <c:pt idx="149">
                  <c:v>28.734947369838846</c:v>
                </c:pt>
                <c:pt idx="150">
                  <c:v>31.712210637042453</c:v>
                </c:pt>
                <c:pt idx="151">
                  <c:v>34.435967646093424</c:v>
                </c:pt>
                <c:pt idx="152">
                  <c:v>37.90947333447204</c:v>
                </c:pt>
                <c:pt idx="153">
                  <c:v>40.615659390052464</c:v>
                </c:pt>
                <c:pt idx="154">
                  <c:v>44.257244778964228</c:v>
                </c:pt>
                <c:pt idx="155">
                  <c:v>43.573432501382619</c:v>
                </c:pt>
                <c:pt idx="156">
                  <c:v>40.896730925641428</c:v>
                </c:pt>
                <c:pt idx="157">
                  <c:v>41.135291334082133</c:v>
                </c:pt>
                <c:pt idx="158">
                  <c:v>39.133152377386743</c:v>
                </c:pt>
                <c:pt idx="159">
                  <c:v>38.911052786788559</c:v>
                </c:pt>
                <c:pt idx="160">
                  <c:v>40.308417345485978</c:v>
                </c:pt>
                <c:pt idx="161">
                  <c:v>44.251494782831202</c:v>
                </c:pt>
                <c:pt idx="162">
                  <c:v>44.911259908123377</c:v>
                </c:pt>
                <c:pt idx="163">
                  <c:v>46.815142912711991</c:v>
                </c:pt>
                <c:pt idx="164">
                  <c:v>47.34046046903719</c:v>
                </c:pt>
                <c:pt idx="165">
                  <c:v>49.839117805271655</c:v>
                </c:pt>
                <c:pt idx="166">
                  <c:v>51.81612095815165</c:v>
                </c:pt>
                <c:pt idx="167">
                  <c:v>52.622224207153117</c:v>
                </c:pt>
                <c:pt idx="168">
                  <c:v>50.146124608401003</c:v>
                </c:pt>
                <c:pt idx="169">
                  <c:v>50.517251321741973</c:v>
                </c:pt>
                <c:pt idx="170">
                  <c:v>49.020353815902666</c:v>
                </c:pt>
                <c:pt idx="171">
                  <c:v>48.006017850839598</c:v>
                </c:pt>
                <c:pt idx="172">
                  <c:v>43.711856243314699</c:v>
                </c:pt>
                <c:pt idx="173">
                  <c:v>46.516162330852723</c:v>
                </c:pt>
                <c:pt idx="174">
                  <c:v>49.091481807399475</c:v>
                </c:pt>
                <c:pt idx="175">
                  <c:v>50.892157403691819</c:v>
                </c:pt>
                <c:pt idx="176">
                  <c:v>51.412529003912958</c:v>
                </c:pt>
                <c:pt idx="177">
                  <c:v>52.775354893410857</c:v>
                </c:pt>
                <c:pt idx="178">
                  <c:v>56.080693231097982</c:v>
                </c:pt>
                <c:pt idx="179">
                  <c:v>58.783082748469397</c:v>
                </c:pt>
                <c:pt idx="180">
                  <c:v>60.832391858095583</c:v>
                </c:pt>
                <c:pt idx="181">
                  <c:v>63.442327179849244</c:v>
                </c:pt>
                <c:pt idx="182">
                  <c:v>67.685022522522516</c:v>
                </c:pt>
                <c:pt idx="183">
                  <c:v>71.640743219991421</c:v>
                </c:pt>
                <c:pt idx="184">
                  <c:v>69.648203302553995</c:v>
                </c:pt>
                <c:pt idx="185">
                  <c:v>66.546798789442107</c:v>
                </c:pt>
                <c:pt idx="186">
                  <c:v>68.023209697627024</c:v>
                </c:pt>
                <c:pt idx="187">
                  <c:v>71.675509993037636</c:v>
                </c:pt>
                <c:pt idx="188">
                  <c:v>68.711876830584245</c:v>
                </c:pt>
                <c:pt idx="189">
                  <c:v>71.11789209261687</c:v>
                </c:pt>
                <c:pt idx="190">
                  <c:v>81.438660757195493</c:v>
                </c:pt>
                <c:pt idx="191">
                  <c:v>85.020375792945941</c:v>
                </c:pt>
                <c:pt idx="192">
                  <c:v>94.294531787363653</c:v>
                </c:pt>
                <c:pt idx="193">
                  <c:v>79.209020074141421</c:v>
                </c:pt>
                <c:pt idx="194">
                  <c:v>75.608786411557986</c:v>
                </c:pt>
                <c:pt idx="195">
                  <c:v>75.580766044258951</c:v>
                </c:pt>
                <c:pt idx="196">
                  <c:v>79.895544402329861</c:v>
                </c:pt>
                <c:pt idx="197">
                  <c:v>81.286945453601831</c:v>
                </c:pt>
                <c:pt idx="198">
                  <c:v>87.750099061112522</c:v>
                </c:pt>
                <c:pt idx="199">
                  <c:v>90.69826823820047</c:v>
                </c:pt>
                <c:pt idx="200">
                  <c:v>97.411548148148157</c:v>
                </c:pt>
                <c:pt idx="201">
                  <c:v>95.77226679774644</c:v>
                </c:pt>
                <c:pt idx="202">
                  <c:v>108.0193226305403</c:v>
                </c:pt>
                <c:pt idx="203">
                  <c:v>114.35420486302542</c:v>
                </c:pt>
                <c:pt idx="204">
                  <c:v>107.99596232450683</c:v>
                </c:pt>
                <c:pt idx="205">
                  <c:v>98.382623316243681</c:v>
                </c:pt>
                <c:pt idx="206">
                  <c:v>99.284155323920615</c:v>
                </c:pt>
                <c:pt idx="207">
                  <c:v>107.94407374617151</c:v>
                </c:pt>
                <c:pt idx="208">
                  <c:v>109.92585487944629</c:v>
                </c:pt>
                <c:pt idx="209">
                  <c:v>108.66962044248525</c:v>
                </c:pt>
                <c:pt idx="210">
                  <c:v>117.42238368568694</c:v>
                </c:pt>
                <c:pt idx="211">
                  <c:v>118.73461006340433</c:v>
                </c:pt>
                <c:pt idx="212">
                  <c:v>120.95100729639124</c:v>
                </c:pt>
                <c:pt idx="213">
                  <c:v>126.52328557375647</c:v>
                </c:pt>
                <c:pt idx="214">
                  <c:v>128.92236103970296</c:v>
                </c:pt>
                <c:pt idx="215">
                  <c:v>143.53572460167194</c:v>
                </c:pt>
                <c:pt idx="216">
                  <c:v>141.88518712233929</c:v>
                </c:pt>
                <c:pt idx="217">
                  <c:v>135.14970142807783</c:v>
                </c:pt>
                <c:pt idx="218">
                  <c:v>134.30310398643161</c:v>
                </c:pt>
                <c:pt idx="219">
                  <c:v>134.12133749082125</c:v>
                </c:pt>
                <c:pt idx="220">
                  <c:v>137.44785867101044</c:v>
                </c:pt>
                <c:pt idx="221">
                  <c:v>137.72593680833094</c:v>
                </c:pt>
                <c:pt idx="222">
                  <c:v>126.34179954200629</c:v>
                </c:pt>
                <c:pt idx="223">
                  <c:v>114.99945464246601</c:v>
                </c:pt>
                <c:pt idx="224">
                  <c:v>113.21432311692354</c:v>
                </c:pt>
                <c:pt idx="225">
                  <c:v>116.66976346577087</c:v>
                </c:pt>
                <c:pt idx="226">
                  <c:v>108.99183831325301</c:v>
                </c:pt>
                <c:pt idx="227">
                  <c:v>103.25224183120741</c:v>
                </c:pt>
                <c:pt idx="228">
                  <c:v>99.386568170408083</c:v>
                </c:pt>
                <c:pt idx="229">
                  <c:v>95.266596244639842</c:v>
                </c:pt>
                <c:pt idx="230">
                  <c:v>94.812854983570645</c:v>
                </c:pt>
                <c:pt idx="231">
                  <c:v>90.166959269255329</c:v>
                </c:pt>
                <c:pt idx="232">
                  <c:v>91.726068210258191</c:v>
                </c:pt>
                <c:pt idx="233">
                  <c:v>97.417311589469364</c:v>
                </c:pt>
                <c:pt idx="234">
                  <c:v>93.331810128991634</c:v>
                </c:pt>
                <c:pt idx="235">
                  <c:v>95.620856444974407</c:v>
                </c:pt>
                <c:pt idx="236">
                  <c:v>94.826635376289502</c:v>
                </c:pt>
                <c:pt idx="237">
                  <c:v>102.20831361954276</c:v>
                </c:pt>
                <c:pt idx="238">
                  <c:v>107.59186794632542</c:v>
                </c:pt>
                <c:pt idx="239">
                  <c:v>108.23411941796287</c:v>
                </c:pt>
                <c:pt idx="240">
                  <c:v>105.27710829140233</c:v>
                </c:pt>
                <c:pt idx="241">
                  <c:v>90.701584037015621</c:v>
                </c:pt>
                <c:pt idx="242">
                  <c:v>90.770514833942997</c:v>
                </c:pt>
                <c:pt idx="243">
                  <c:v>99.548547084367243</c:v>
                </c:pt>
                <c:pt idx="244">
                  <c:v>104.75096318211703</c:v>
                </c:pt>
                <c:pt idx="245">
                  <c:v>104.08245160098836</c:v>
                </c:pt>
                <c:pt idx="246">
                  <c:v>108.26978087458788</c:v>
                </c:pt>
                <c:pt idx="247">
                  <c:v>107.94370645167976</c:v>
                </c:pt>
                <c:pt idx="248">
                  <c:v>109.67919293346937</c:v>
                </c:pt>
                <c:pt idx="249">
                  <c:v>115.00126865557876</c:v>
                </c:pt>
                <c:pt idx="250">
                  <c:v>123.80633734395299</c:v>
                </c:pt>
                <c:pt idx="251">
                  <c:v>136.7767875482059</c:v>
                </c:pt>
                <c:pt idx="252">
                  <c:v>142.66442004927302</c:v>
                </c:pt>
                <c:pt idx="253">
                  <c:v>142.84801253038663</c:v>
                </c:pt>
                <c:pt idx="254">
                  <c:v>142.19954851900039</c:v>
                </c:pt>
                <c:pt idx="255">
                  <c:v>144.61106497230418</c:v>
                </c:pt>
                <c:pt idx="256">
                  <c:v>140.97521506010264</c:v>
                </c:pt>
                <c:pt idx="257">
                  <c:v>142.55947657757764</c:v>
                </c:pt>
                <c:pt idx="258">
                  <c:v>137.61087546578591</c:v>
                </c:pt>
                <c:pt idx="259">
                  <c:v>133.13706905452921</c:v>
                </c:pt>
                <c:pt idx="260">
                  <c:v>127.21148595487139</c:v>
                </c:pt>
                <c:pt idx="261">
                  <c:v>125.76935380421712</c:v>
                </c:pt>
                <c:pt idx="262">
                  <c:v>138.15614556830818</c:v>
                </c:pt>
                <c:pt idx="263">
                  <c:v>154.99193856146383</c:v>
                </c:pt>
                <c:pt idx="264">
                  <c:v>137.38433244960231</c:v>
                </c:pt>
                <c:pt idx="265">
                  <c:v>148.8629988213504</c:v>
                </c:pt>
                <c:pt idx="266">
                  <c:v>137.71091177184138</c:v>
                </c:pt>
                <c:pt idx="267">
                  <c:v>137.86295228479975</c:v>
                </c:pt>
                <c:pt idx="268">
                  <c:v>137.96241396589903</c:v>
                </c:pt>
                <c:pt idx="269">
                  <c:v>142.19171888581846</c:v>
                </c:pt>
                <c:pt idx="270">
                  <c:v>140.42682815872487</c:v>
                </c:pt>
                <c:pt idx="271">
                  <c:v>131.81927122826022</c:v>
                </c:pt>
                <c:pt idx="272">
                  <c:v>124.17005540046623</c:v>
                </c:pt>
                <c:pt idx="273">
                  <c:v>141.11814674896243</c:v>
                </c:pt>
                <c:pt idx="274">
                  <c:v>139.82685413416536</c:v>
                </c:pt>
                <c:pt idx="275">
                  <c:v>148.13964778455824</c:v>
                </c:pt>
                <c:pt idx="276">
                  <c:v>146.27563372057554</c:v>
                </c:pt>
                <c:pt idx="277">
                  <c:v>139.9466349059602</c:v>
                </c:pt>
                <c:pt idx="278">
                  <c:v>131.68148423878048</c:v>
                </c:pt>
                <c:pt idx="279">
                  <c:v>133.411641353801</c:v>
                </c:pt>
                <c:pt idx="280">
                  <c:v>126.94971507359791</c:v>
                </c:pt>
                <c:pt idx="281">
                  <c:v>123.05457673003598</c:v>
                </c:pt>
                <c:pt idx="282">
                  <c:v>116.43547204686632</c:v>
                </c:pt>
                <c:pt idx="283">
                  <c:v>109.70085260261524</c:v>
                </c:pt>
                <c:pt idx="284">
                  <c:v>104.98918476354294</c:v>
                </c:pt>
                <c:pt idx="285">
                  <c:v>107.3433197577186</c:v>
                </c:pt>
                <c:pt idx="286">
                  <c:v>105.59713583220096</c:v>
                </c:pt>
                <c:pt idx="287">
                  <c:v>119.76487039034467</c:v>
                </c:pt>
                <c:pt idx="288">
                  <c:v>122.03062352992106</c:v>
                </c:pt>
                <c:pt idx="289">
                  <c:v>119.10006234133638</c:v>
                </c:pt>
                <c:pt idx="290">
                  <c:v>123.31229665500365</c:v>
                </c:pt>
                <c:pt idx="291">
                  <c:v>120.68281664944595</c:v>
                </c:pt>
                <c:pt idx="292">
                  <c:v>118.74124505939092</c:v>
                </c:pt>
                <c:pt idx="293">
                  <c:v>121.47554578064567</c:v>
                </c:pt>
                <c:pt idx="294">
                  <c:v>120.66245723300588</c:v>
                </c:pt>
                <c:pt idx="295">
                  <c:v>120.90528789682716</c:v>
                </c:pt>
                <c:pt idx="296">
                  <c:v>120.64550156986718</c:v>
                </c:pt>
                <c:pt idx="297">
                  <c:v>115.96475135878234</c:v>
                </c:pt>
                <c:pt idx="298">
                  <c:v>116.34031198434774</c:v>
                </c:pt>
                <c:pt idx="299">
                  <c:v>113.90907901832325</c:v>
                </c:pt>
                <c:pt idx="300">
                  <c:v>110.5586799447417</c:v>
                </c:pt>
                <c:pt idx="301">
                  <c:v>106.04925366994014</c:v>
                </c:pt>
                <c:pt idx="302">
                  <c:v>113.41292095085484</c:v>
                </c:pt>
                <c:pt idx="303">
                  <c:v>112.38809653891865</c:v>
                </c:pt>
                <c:pt idx="304">
                  <c:v>110.34615869208433</c:v>
                </c:pt>
                <c:pt idx="305">
                  <c:v>111.64866896290981</c:v>
                </c:pt>
                <c:pt idx="306">
                  <c:v>106.78822198018372</c:v>
                </c:pt>
                <c:pt idx="307">
                  <c:v>106.19657829094906</c:v>
                </c:pt>
                <c:pt idx="308">
                  <c:v>100.52127240990582</c:v>
                </c:pt>
                <c:pt idx="309">
                  <c:v>100.65875749577162</c:v>
                </c:pt>
                <c:pt idx="310">
                  <c:v>106.30587408304251</c:v>
                </c:pt>
                <c:pt idx="311">
                  <c:v>110.65025531845737</c:v>
                </c:pt>
                <c:pt idx="312">
                  <c:v>109.83110919241538</c:v>
                </c:pt>
                <c:pt idx="313">
                  <c:v>110.07567690524061</c:v>
                </c:pt>
                <c:pt idx="314">
                  <c:v>110.41384872519889</c:v>
                </c:pt>
                <c:pt idx="315">
                  <c:v>119.76047805847587</c:v>
                </c:pt>
                <c:pt idx="316">
                  <c:v>131.43882941962821</c:v>
                </c:pt>
                <c:pt idx="317">
                  <c:v>133.07880010496621</c:v>
                </c:pt>
              </c:numCache>
            </c:numRef>
          </c:val>
        </c:ser>
        <c:ser>
          <c:idx val="1"/>
          <c:order val="1"/>
          <c:tx>
            <c:strRef>
              <c:f>'PREÇO MÉDIO (US$ - SACA)'!$C$3</c:f>
              <c:strCache>
                <c:ptCount val="1"/>
                <c:pt idx="0">
                  <c:v>Arábica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'PREÇO MÉDIO (US$ - SACA)'!$A$7:$A$324</c:f>
              <c:numCache>
                <c:formatCode>mmm/yy</c:formatCode>
                <c:ptCount val="318"/>
                <c:pt idx="0">
                  <c:v>32964</c:v>
                </c:pt>
                <c:pt idx="1">
                  <c:v>32994</c:v>
                </c:pt>
                <c:pt idx="2">
                  <c:v>33025</c:v>
                </c:pt>
                <c:pt idx="3">
                  <c:v>33055</c:v>
                </c:pt>
                <c:pt idx="4">
                  <c:v>33086</c:v>
                </c:pt>
                <c:pt idx="5">
                  <c:v>33117</c:v>
                </c:pt>
                <c:pt idx="6">
                  <c:v>33147</c:v>
                </c:pt>
                <c:pt idx="7">
                  <c:v>33178</c:v>
                </c:pt>
                <c:pt idx="8">
                  <c:v>33208</c:v>
                </c:pt>
                <c:pt idx="9">
                  <c:v>33239</c:v>
                </c:pt>
                <c:pt idx="10">
                  <c:v>33270</c:v>
                </c:pt>
                <c:pt idx="11">
                  <c:v>33298</c:v>
                </c:pt>
                <c:pt idx="12">
                  <c:v>33329</c:v>
                </c:pt>
                <c:pt idx="13">
                  <c:v>33359</c:v>
                </c:pt>
                <c:pt idx="14">
                  <c:v>33390</c:v>
                </c:pt>
                <c:pt idx="15">
                  <c:v>33420</c:v>
                </c:pt>
                <c:pt idx="16">
                  <c:v>33451</c:v>
                </c:pt>
                <c:pt idx="17">
                  <c:v>33482</c:v>
                </c:pt>
                <c:pt idx="18">
                  <c:v>33512</c:v>
                </c:pt>
                <c:pt idx="19">
                  <c:v>33543</c:v>
                </c:pt>
                <c:pt idx="20">
                  <c:v>33573</c:v>
                </c:pt>
                <c:pt idx="21">
                  <c:v>33604</c:v>
                </c:pt>
                <c:pt idx="22">
                  <c:v>33635</c:v>
                </c:pt>
                <c:pt idx="23">
                  <c:v>33664</c:v>
                </c:pt>
                <c:pt idx="24">
                  <c:v>33695</c:v>
                </c:pt>
                <c:pt idx="25">
                  <c:v>33725</c:v>
                </c:pt>
                <c:pt idx="26">
                  <c:v>33756</c:v>
                </c:pt>
                <c:pt idx="27">
                  <c:v>33786</c:v>
                </c:pt>
                <c:pt idx="28">
                  <c:v>33817</c:v>
                </c:pt>
                <c:pt idx="29">
                  <c:v>33848</c:v>
                </c:pt>
                <c:pt idx="30">
                  <c:v>33878</c:v>
                </c:pt>
                <c:pt idx="31">
                  <c:v>33909</c:v>
                </c:pt>
                <c:pt idx="32">
                  <c:v>33939</c:v>
                </c:pt>
                <c:pt idx="33">
                  <c:v>33970</c:v>
                </c:pt>
                <c:pt idx="34">
                  <c:v>34001</c:v>
                </c:pt>
                <c:pt idx="35">
                  <c:v>34029</c:v>
                </c:pt>
                <c:pt idx="36">
                  <c:v>34060</c:v>
                </c:pt>
                <c:pt idx="37">
                  <c:v>34090</c:v>
                </c:pt>
                <c:pt idx="38">
                  <c:v>34121</c:v>
                </c:pt>
                <c:pt idx="39">
                  <c:v>34151</c:v>
                </c:pt>
                <c:pt idx="40">
                  <c:v>34182</c:v>
                </c:pt>
                <c:pt idx="41">
                  <c:v>34213</c:v>
                </c:pt>
                <c:pt idx="42">
                  <c:v>34243</c:v>
                </c:pt>
                <c:pt idx="43">
                  <c:v>34274</c:v>
                </c:pt>
                <c:pt idx="44">
                  <c:v>34304</c:v>
                </c:pt>
                <c:pt idx="45">
                  <c:v>34335</c:v>
                </c:pt>
                <c:pt idx="46">
                  <c:v>34366</c:v>
                </c:pt>
                <c:pt idx="47">
                  <c:v>34394</c:v>
                </c:pt>
                <c:pt idx="48">
                  <c:v>34425</c:v>
                </c:pt>
                <c:pt idx="49">
                  <c:v>34455</c:v>
                </c:pt>
                <c:pt idx="50">
                  <c:v>34486</c:v>
                </c:pt>
                <c:pt idx="51">
                  <c:v>34516</c:v>
                </c:pt>
                <c:pt idx="52">
                  <c:v>34547</c:v>
                </c:pt>
                <c:pt idx="53">
                  <c:v>34578</c:v>
                </c:pt>
                <c:pt idx="54">
                  <c:v>34608</c:v>
                </c:pt>
                <c:pt idx="55">
                  <c:v>34639</c:v>
                </c:pt>
                <c:pt idx="56">
                  <c:v>34669</c:v>
                </c:pt>
                <c:pt idx="57">
                  <c:v>34700</c:v>
                </c:pt>
                <c:pt idx="58">
                  <c:v>34731</c:v>
                </c:pt>
                <c:pt idx="59">
                  <c:v>34759</c:v>
                </c:pt>
                <c:pt idx="60">
                  <c:v>34790</c:v>
                </c:pt>
                <c:pt idx="61">
                  <c:v>34820</c:v>
                </c:pt>
                <c:pt idx="62">
                  <c:v>34851</c:v>
                </c:pt>
                <c:pt idx="63">
                  <c:v>34881</c:v>
                </c:pt>
                <c:pt idx="64">
                  <c:v>34912</c:v>
                </c:pt>
                <c:pt idx="65">
                  <c:v>34943</c:v>
                </c:pt>
                <c:pt idx="66">
                  <c:v>34973</c:v>
                </c:pt>
                <c:pt idx="67">
                  <c:v>35004</c:v>
                </c:pt>
                <c:pt idx="68">
                  <c:v>35034</c:v>
                </c:pt>
                <c:pt idx="69">
                  <c:v>35065</c:v>
                </c:pt>
                <c:pt idx="70">
                  <c:v>35096</c:v>
                </c:pt>
                <c:pt idx="71">
                  <c:v>35125</c:v>
                </c:pt>
                <c:pt idx="72">
                  <c:v>35156</c:v>
                </c:pt>
                <c:pt idx="73">
                  <c:v>35186</c:v>
                </c:pt>
                <c:pt idx="74">
                  <c:v>35217</c:v>
                </c:pt>
                <c:pt idx="75">
                  <c:v>35247</c:v>
                </c:pt>
                <c:pt idx="76">
                  <c:v>35278</c:v>
                </c:pt>
                <c:pt idx="77">
                  <c:v>35309</c:v>
                </c:pt>
                <c:pt idx="78">
                  <c:v>35339</c:v>
                </c:pt>
                <c:pt idx="79">
                  <c:v>35370</c:v>
                </c:pt>
                <c:pt idx="80">
                  <c:v>35400</c:v>
                </c:pt>
                <c:pt idx="81">
                  <c:v>35431</c:v>
                </c:pt>
                <c:pt idx="82">
                  <c:v>35462</c:v>
                </c:pt>
                <c:pt idx="83">
                  <c:v>35490</c:v>
                </c:pt>
                <c:pt idx="84">
                  <c:v>35521</c:v>
                </c:pt>
                <c:pt idx="85">
                  <c:v>35551</c:v>
                </c:pt>
                <c:pt idx="86">
                  <c:v>35582</c:v>
                </c:pt>
                <c:pt idx="87">
                  <c:v>35612</c:v>
                </c:pt>
                <c:pt idx="88">
                  <c:v>35643</c:v>
                </c:pt>
                <c:pt idx="89">
                  <c:v>35674</c:v>
                </c:pt>
                <c:pt idx="90">
                  <c:v>35704</c:v>
                </c:pt>
                <c:pt idx="91">
                  <c:v>35735</c:v>
                </c:pt>
                <c:pt idx="92">
                  <c:v>35765</c:v>
                </c:pt>
                <c:pt idx="93">
                  <c:v>35796</c:v>
                </c:pt>
                <c:pt idx="94">
                  <c:v>35827</c:v>
                </c:pt>
                <c:pt idx="95">
                  <c:v>35855</c:v>
                </c:pt>
                <c:pt idx="96">
                  <c:v>35886</c:v>
                </c:pt>
                <c:pt idx="97">
                  <c:v>35916</c:v>
                </c:pt>
                <c:pt idx="98">
                  <c:v>35947</c:v>
                </c:pt>
                <c:pt idx="99">
                  <c:v>35977</c:v>
                </c:pt>
                <c:pt idx="100">
                  <c:v>36008</c:v>
                </c:pt>
                <c:pt idx="101">
                  <c:v>36039</c:v>
                </c:pt>
                <c:pt idx="102">
                  <c:v>36069</c:v>
                </c:pt>
                <c:pt idx="103">
                  <c:v>36100</c:v>
                </c:pt>
                <c:pt idx="104">
                  <c:v>36130</c:v>
                </c:pt>
                <c:pt idx="105">
                  <c:v>36161</c:v>
                </c:pt>
                <c:pt idx="106">
                  <c:v>36192</c:v>
                </c:pt>
                <c:pt idx="107">
                  <c:v>36220</c:v>
                </c:pt>
                <c:pt idx="108">
                  <c:v>36251</c:v>
                </c:pt>
                <c:pt idx="109">
                  <c:v>36281</c:v>
                </c:pt>
                <c:pt idx="110">
                  <c:v>36312</c:v>
                </c:pt>
                <c:pt idx="111">
                  <c:v>36342</c:v>
                </c:pt>
                <c:pt idx="112">
                  <c:v>36373</c:v>
                </c:pt>
                <c:pt idx="113">
                  <c:v>36404</c:v>
                </c:pt>
                <c:pt idx="114">
                  <c:v>36434</c:v>
                </c:pt>
                <c:pt idx="115">
                  <c:v>36465</c:v>
                </c:pt>
                <c:pt idx="116">
                  <c:v>36495</c:v>
                </c:pt>
                <c:pt idx="117">
                  <c:v>36526</c:v>
                </c:pt>
                <c:pt idx="118">
                  <c:v>36557</c:v>
                </c:pt>
                <c:pt idx="119">
                  <c:v>36586</c:v>
                </c:pt>
                <c:pt idx="120">
                  <c:v>36617</c:v>
                </c:pt>
                <c:pt idx="121">
                  <c:v>36647</c:v>
                </c:pt>
                <c:pt idx="122">
                  <c:v>36678</c:v>
                </c:pt>
                <c:pt idx="123">
                  <c:v>36708</c:v>
                </c:pt>
                <c:pt idx="124">
                  <c:v>36739</c:v>
                </c:pt>
                <c:pt idx="125">
                  <c:v>36770</c:v>
                </c:pt>
                <c:pt idx="126">
                  <c:v>36800</c:v>
                </c:pt>
                <c:pt idx="127">
                  <c:v>36831</c:v>
                </c:pt>
                <c:pt idx="128">
                  <c:v>36861</c:v>
                </c:pt>
                <c:pt idx="129">
                  <c:v>36892</c:v>
                </c:pt>
                <c:pt idx="130">
                  <c:v>36923</c:v>
                </c:pt>
                <c:pt idx="131">
                  <c:v>36951</c:v>
                </c:pt>
                <c:pt idx="132">
                  <c:v>36982</c:v>
                </c:pt>
                <c:pt idx="133">
                  <c:v>37012</c:v>
                </c:pt>
                <c:pt idx="134">
                  <c:v>37043</c:v>
                </c:pt>
                <c:pt idx="135">
                  <c:v>37073</c:v>
                </c:pt>
                <c:pt idx="136">
                  <c:v>37104</c:v>
                </c:pt>
                <c:pt idx="137">
                  <c:v>37135</c:v>
                </c:pt>
                <c:pt idx="138">
                  <c:v>37165</c:v>
                </c:pt>
                <c:pt idx="139">
                  <c:v>37196</c:v>
                </c:pt>
                <c:pt idx="140">
                  <c:v>37226</c:v>
                </c:pt>
                <c:pt idx="141">
                  <c:v>37257</c:v>
                </c:pt>
                <c:pt idx="142">
                  <c:v>37288</c:v>
                </c:pt>
                <c:pt idx="143">
                  <c:v>37316</c:v>
                </c:pt>
                <c:pt idx="144">
                  <c:v>37347</c:v>
                </c:pt>
                <c:pt idx="145">
                  <c:v>37377</c:v>
                </c:pt>
                <c:pt idx="146">
                  <c:v>37408</c:v>
                </c:pt>
                <c:pt idx="147">
                  <c:v>37438</c:v>
                </c:pt>
                <c:pt idx="148">
                  <c:v>37469</c:v>
                </c:pt>
                <c:pt idx="149">
                  <c:v>37500</c:v>
                </c:pt>
                <c:pt idx="150">
                  <c:v>37530</c:v>
                </c:pt>
                <c:pt idx="151">
                  <c:v>37561</c:v>
                </c:pt>
                <c:pt idx="152">
                  <c:v>37591</c:v>
                </c:pt>
                <c:pt idx="153">
                  <c:v>37622</c:v>
                </c:pt>
                <c:pt idx="154">
                  <c:v>37653</c:v>
                </c:pt>
                <c:pt idx="155">
                  <c:v>37681</c:v>
                </c:pt>
                <c:pt idx="156">
                  <c:v>37712</c:v>
                </c:pt>
                <c:pt idx="157">
                  <c:v>37742</c:v>
                </c:pt>
                <c:pt idx="158">
                  <c:v>37773</c:v>
                </c:pt>
                <c:pt idx="159">
                  <c:v>37803</c:v>
                </c:pt>
                <c:pt idx="160">
                  <c:v>37834</c:v>
                </c:pt>
                <c:pt idx="161">
                  <c:v>37865</c:v>
                </c:pt>
                <c:pt idx="162">
                  <c:v>37895</c:v>
                </c:pt>
                <c:pt idx="163">
                  <c:v>37926</c:v>
                </c:pt>
                <c:pt idx="164">
                  <c:v>37956</c:v>
                </c:pt>
                <c:pt idx="165">
                  <c:v>37987</c:v>
                </c:pt>
                <c:pt idx="166">
                  <c:v>38018</c:v>
                </c:pt>
                <c:pt idx="167">
                  <c:v>38047</c:v>
                </c:pt>
                <c:pt idx="168">
                  <c:v>38078</c:v>
                </c:pt>
                <c:pt idx="169">
                  <c:v>38108</c:v>
                </c:pt>
                <c:pt idx="170">
                  <c:v>38139</c:v>
                </c:pt>
                <c:pt idx="171">
                  <c:v>38169</c:v>
                </c:pt>
                <c:pt idx="172">
                  <c:v>38200</c:v>
                </c:pt>
                <c:pt idx="173">
                  <c:v>38231</c:v>
                </c:pt>
                <c:pt idx="174">
                  <c:v>38261</c:v>
                </c:pt>
                <c:pt idx="175">
                  <c:v>38292</c:v>
                </c:pt>
                <c:pt idx="176">
                  <c:v>38322</c:v>
                </c:pt>
                <c:pt idx="177">
                  <c:v>38353</c:v>
                </c:pt>
                <c:pt idx="178">
                  <c:v>38384</c:v>
                </c:pt>
                <c:pt idx="179">
                  <c:v>38412</c:v>
                </c:pt>
                <c:pt idx="180">
                  <c:v>38443</c:v>
                </c:pt>
                <c:pt idx="181">
                  <c:v>38473</c:v>
                </c:pt>
                <c:pt idx="182">
                  <c:v>38504</c:v>
                </c:pt>
                <c:pt idx="183">
                  <c:v>38534</c:v>
                </c:pt>
                <c:pt idx="184">
                  <c:v>38565</c:v>
                </c:pt>
                <c:pt idx="185">
                  <c:v>38596</c:v>
                </c:pt>
                <c:pt idx="186">
                  <c:v>38626</c:v>
                </c:pt>
                <c:pt idx="187">
                  <c:v>38657</c:v>
                </c:pt>
                <c:pt idx="188">
                  <c:v>38687</c:v>
                </c:pt>
                <c:pt idx="189">
                  <c:v>38718</c:v>
                </c:pt>
                <c:pt idx="190">
                  <c:v>38749</c:v>
                </c:pt>
                <c:pt idx="191">
                  <c:v>38777</c:v>
                </c:pt>
                <c:pt idx="192">
                  <c:v>38808</c:v>
                </c:pt>
                <c:pt idx="193">
                  <c:v>38838</c:v>
                </c:pt>
                <c:pt idx="194">
                  <c:v>38869</c:v>
                </c:pt>
                <c:pt idx="195">
                  <c:v>38899</c:v>
                </c:pt>
                <c:pt idx="196">
                  <c:v>38930</c:v>
                </c:pt>
                <c:pt idx="197">
                  <c:v>38961</c:v>
                </c:pt>
                <c:pt idx="198">
                  <c:v>38991</c:v>
                </c:pt>
                <c:pt idx="199">
                  <c:v>39022</c:v>
                </c:pt>
                <c:pt idx="200">
                  <c:v>39052</c:v>
                </c:pt>
                <c:pt idx="201">
                  <c:v>39083</c:v>
                </c:pt>
                <c:pt idx="202">
                  <c:v>39114</c:v>
                </c:pt>
                <c:pt idx="203">
                  <c:v>39142</c:v>
                </c:pt>
                <c:pt idx="204">
                  <c:v>39173</c:v>
                </c:pt>
                <c:pt idx="205">
                  <c:v>39203</c:v>
                </c:pt>
                <c:pt idx="206">
                  <c:v>39234</c:v>
                </c:pt>
                <c:pt idx="207">
                  <c:v>39264</c:v>
                </c:pt>
                <c:pt idx="208">
                  <c:v>39295</c:v>
                </c:pt>
                <c:pt idx="209">
                  <c:v>39326</c:v>
                </c:pt>
                <c:pt idx="210">
                  <c:v>39356</c:v>
                </c:pt>
                <c:pt idx="211">
                  <c:v>39387</c:v>
                </c:pt>
                <c:pt idx="212">
                  <c:v>39417</c:v>
                </c:pt>
                <c:pt idx="213">
                  <c:v>39448</c:v>
                </c:pt>
                <c:pt idx="214">
                  <c:v>39479</c:v>
                </c:pt>
                <c:pt idx="215">
                  <c:v>39508</c:v>
                </c:pt>
                <c:pt idx="216">
                  <c:v>39539</c:v>
                </c:pt>
                <c:pt idx="217">
                  <c:v>39569</c:v>
                </c:pt>
                <c:pt idx="218">
                  <c:v>39600</c:v>
                </c:pt>
                <c:pt idx="219">
                  <c:v>39630</c:v>
                </c:pt>
                <c:pt idx="220">
                  <c:v>39661</c:v>
                </c:pt>
                <c:pt idx="221">
                  <c:v>39692</c:v>
                </c:pt>
                <c:pt idx="222">
                  <c:v>39722</c:v>
                </c:pt>
                <c:pt idx="223">
                  <c:v>39753</c:v>
                </c:pt>
                <c:pt idx="224">
                  <c:v>39783</c:v>
                </c:pt>
                <c:pt idx="225">
                  <c:v>39814</c:v>
                </c:pt>
                <c:pt idx="226">
                  <c:v>39845</c:v>
                </c:pt>
                <c:pt idx="227">
                  <c:v>39873</c:v>
                </c:pt>
                <c:pt idx="228">
                  <c:v>39904</c:v>
                </c:pt>
                <c:pt idx="229">
                  <c:v>39934</c:v>
                </c:pt>
                <c:pt idx="230">
                  <c:v>39965</c:v>
                </c:pt>
                <c:pt idx="231">
                  <c:v>39995</c:v>
                </c:pt>
                <c:pt idx="232">
                  <c:v>40026</c:v>
                </c:pt>
                <c:pt idx="233">
                  <c:v>40057</c:v>
                </c:pt>
                <c:pt idx="234">
                  <c:v>40087</c:v>
                </c:pt>
                <c:pt idx="235">
                  <c:v>40118</c:v>
                </c:pt>
                <c:pt idx="236">
                  <c:v>40148</c:v>
                </c:pt>
                <c:pt idx="237">
                  <c:v>40179</c:v>
                </c:pt>
                <c:pt idx="238">
                  <c:v>40210</c:v>
                </c:pt>
                <c:pt idx="239">
                  <c:v>40238</c:v>
                </c:pt>
                <c:pt idx="240">
                  <c:v>40269</c:v>
                </c:pt>
                <c:pt idx="241">
                  <c:v>40299</c:v>
                </c:pt>
                <c:pt idx="242">
                  <c:v>40330</c:v>
                </c:pt>
                <c:pt idx="243">
                  <c:v>40360</c:v>
                </c:pt>
                <c:pt idx="244">
                  <c:v>40391</c:v>
                </c:pt>
                <c:pt idx="245">
                  <c:v>40422</c:v>
                </c:pt>
                <c:pt idx="246">
                  <c:v>40452</c:v>
                </c:pt>
                <c:pt idx="247">
                  <c:v>40483</c:v>
                </c:pt>
                <c:pt idx="248">
                  <c:v>40513</c:v>
                </c:pt>
                <c:pt idx="249">
                  <c:v>40544</c:v>
                </c:pt>
                <c:pt idx="250">
                  <c:v>40575</c:v>
                </c:pt>
                <c:pt idx="251">
                  <c:v>40603</c:v>
                </c:pt>
                <c:pt idx="252">
                  <c:v>40634</c:v>
                </c:pt>
                <c:pt idx="253">
                  <c:v>40664</c:v>
                </c:pt>
                <c:pt idx="254">
                  <c:v>40695</c:v>
                </c:pt>
                <c:pt idx="255">
                  <c:v>40725</c:v>
                </c:pt>
                <c:pt idx="256">
                  <c:v>40756</c:v>
                </c:pt>
                <c:pt idx="257">
                  <c:v>40787</c:v>
                </c:pt>
                <c:pt idx="258">
                  <c:v>40817</c:v>
                </c:pt>
                <c:pt idx="259">
                  <c:v>40848</c:v>
                </c:pt>
                <c:pt idx="260">
                  <c:v>40878</c:v>
                </c:pt>
                <c:pt idx="261">
                  <c:v>40909</c:v>
                </c:pt>
                <c:pt idx="262">
                  <c:v>40940</c:v>
                </c:pt>
                <c:pt idx="263">
                  <c:v>40969</c:v>
                </c:pt>
                <c:pt idx="264">
                  <c:v>41000</c:v>
                </c:pt>
                <c:pt idx="265">
                  <c:v>41030</c:v>
                </c:pt>
                <c:pt idx="266">
                  <c:v>41061</c:v>
                </c:pt>
                <c:pt idx="267">
                  <c:v>41091</c:v>
                </c:pt>
                <c:pt idx="268">
                  <c:v>41122</c:v>
                </c:pt>
                <c:pt idx="269">
                  <c:v>41153</c:v>
                </c:pt>
                <c:pt idx="270">
                  <c:v>41183</c:v>
                </c:pt>
                <c:pt idx="271">
                  <c:v>41214</c:v>
                </c:pt>
                <c:pt idx="272">
                  <c:v>41244</c:v>
                </c:pt>
                <c:pt idx="273">
                  <c:v>41275</c:v>
                </c:pt>
                <c:pt idx="274">
                  <c:v>41306</c:v>
                </c:pt>
                <c:pt idx="275">
                  <c:v>41334</c:v>
                </c:pt>
                <c:pt idx="276">
                  <c:v>41365</c:v>
                </c:pt>
                <c:pt idx="277">
                  <c:v>41395</c:v>
                </c:pt>
                <c:pt idx="278">
                  <c:v>41426</c:v>
                </c:pt>
                <c:pt idx="279">
                  <c:v>41456</c:v>
                </c:pt>
                <c:pt idx="280">
                  <c:v>41487</c:v>
                </c:pt>
                <c:pt idx="281">
                  <c:v>41518</c:v>
                </c:pt>
                <c:pt idx="282">
                  <c:v>41548</c:v>
                </c:pt>
                <c:pt idx="283">
                  <c:v>41579</c:v>
                </c:pt>
                <c:pt idx="284">
                  <c:v>41609</c:v>
                </c:pt>
                <c:pt idx="285">
                  <c:v>41640</c:v>
                </c:pt>
                <c:pt idx="286">
                  <c:v>41671</c:v>
                </c:pt>
                <c:pt idx="287">
                  <c:v>41699</c:v>
                </c:pt>
                <c:pt idx="288">
                  <c:v>41730</c:v>
                </c:pt>
                <c:pt idx="289">
                  <c:v>41760</c:v>
                </c:pt>
                <c:pt idx="290">
                  <c:v>41791</c:v>
                </c:pt>
                <c:pt idx="291">
                  <c:v>41821</c:v>
                </c:pt>
                <c:pt idx="292">
                  <c:v>41852</c:v>
                </c:pt>
                <c:pt idx="293">
                  <c:v>41883</c:v>
                </c:pt>
                <c:pt idx="294">
                  <c:v>41913</c:v>
                </c:pt>
                <c:pt idx="295">
                  <c:v>41944</c:v>
                </c:pt>
                <c:pt idx="296">
                  <c:v>41974</c:v>
                </c:pt>
                <c:pt idx="297">
                  <c:v>42005</c:v>
                </c:pt>
                <c:pt idx="298">
                  <c:v>42036</c:v>
                </c:pt>
                <c:pt idx="299">
                  <c:v>42064</c:v>
                </c:pt>
                <c:pt idx="300">
                  <c:v>42095</c:v>
                </c:pt>
                <c:pt idx="301">
                  <c:v>42125</c:v>
                </c:pt>
                <c:pt idx="302">
                  <c:v>42156</c:v>
                </c:pt>
                <c:pt idx="303">
                  <c:v>42186</c:v>
                </c:pt>
                <c:pt idx="304">
                  <c:v>42217</c:v>
                </c:pt>
                <c:pt idx="305">
                  <c:v>42248</c:v>
                </c:pt>
                <c:pt idx="306">
                  <c:v>42278</c:v>
                </c:pt>
                <c:pt idx="307">
                  <c:v>42309</c:v>
                </c:pt>
                <c:pt idx="308">
                  <c:v>42339</c:v>
                </c:pt>
                <c:pt idx="309">
                  <c:v>42370</c:v>
                </c:pt>
                <c:pt idx="310">
                  <c:v>42401</c:v>
                </c:pt>
                <c:pt idx="311">
                  <c:v>42430</c:v>
                </c:pt>
                <c:pt idx="312">
                  <c:v>42461</c:v>
                </c:pt>
                <c:pt idx="313">
                  <c:v>42491</c:v>
                </c:pt>
                <c:pt idx="314">
                  <c:v>42522</c:v>
                </c:pt>
                <c:pt idx="315">
                  <c:v>42552</c:v>
                </c:pt>
                <c:pt idx="316">
                  <c:v>42583</c:v>
                </c:pt>
                <c:pt idx="317">
                  <c:v>42614</c:v>
                </c:pt>
              </c:numCache>
            </c:numRef>
          </c:cat>
          <c:val>
            <c:numRef>
              <c:f>'PREÇO MÉDIO (US$ - SACA)'!$C$7:$C$324</c:f>
              <c:numCache>
                <c:formatCode>_-* #,##0.00_-;\-* #,##0.00_-;_-* "-"??_-;_-@_-</c:formatCode>
                <c:ptCount val="318"/>
                <c:pt idx="0">
                  <c:v>70.24769070363169</c:v>
                </c:pt>
                <c:pt idx="1">
                  <c:v>75.757115376974156</c:v>
                </c:pt>
                <c:pt idx="2">
                  <c:v>77.114704818103377</c:v>
                </c:pt>
                <c:pt idx="3">
                  <c:v>82.112228718416958</c:v>
                </c:pt>
                <c:pt idx="4">
                  <c:v>88.664341412808042</c:v>
                </c:pt>
                <c:pt idx="5">
                  <c:v>91.659840581071123</c:v>
                </c:pt>
                <c:pt idx="6">
                  <c:v>95.392924261499445</c:v>
                </c:pt>
                <c:pt idx="7">
                  <c:v>94.65668266343485</c:v>
                </c:pt>
                <c:pt idx="8">
                  <c:v>91.603928751931804</c:v>
                </c:pt>
                <c:pt idx="9">
                  <c:v>89.120228591342538</c:v>
                </c:pt>
                <c:pt idx="10">
                  <c:v>83.70324770397977</c:v>
                </c:pt>
                <c:pt idx="11">
                  <c:v>86.659374799637646</c:v>
                </c:pt>
                <c:pt idx="12">
                  <c:v>88.317786786886515</c:v>
                </c:pt>
                <c:pt idx="13">
                  <c:v>86.28120469711051</c:v>
                </c:pt>
                <c:pt idx="14">
                  <c:v>84.390724768430303</c:v>
                </c:pt>
                <c:pt idx="15">
                  <c:v>84.157539747779751</c:v>
                </c:pt>
                <c:pt idx="16">
                  <c:v>77.479144128210365</c:v>
                </c:pt>
                <c:pt idx="17">
                  <c:v>78.115864405460272</c:v>
                </c:pt>
                <c:pt idx="18">
                  <c:v>77.09878356584872</c:v>
                </c:pt>
                <c:pt idx="19">
                  <c:v>73.779400847905393</c:v>
                </c:pt>
                <c:pt idx="20">
                  <c:v>73.58844737954216</c:v>
                </c:pt>
                <c:pt idx="21">
                  <c:v>72.284471568054471</c:v>
                </c:pt>
                <c:pt idx="22">
                  <c:v>70.021666810472937</c:v>
                </c:pt>
                <c:pt idx="23">
                  <c:v>64.418250882046237</c:v>
                </c:pt>
                <c:pt idx="24">
                  <c:v>63.958163702143018</c:v>
                </c:pt>
                <c:pt idx="25">
                  <c:v>61.351678568304045</c:v>
                </c:pt>
                <c:pt idx="26">
                  <c:v>56.850123912645742</c:v>
                </c:pt>
                <c:pt idx="27">
                  <c:v>53.972046885208364</c:v>
                </c:pt>
                <c:pt idx="28">
                  <c:v>51.455605813692081</c:v>
                </c:pt>
                <c:pt idx="29">
                  <c:v>49.31288822050869</c:v>
                </c:pt>
                <c:pt idx="30">
                  <c:v>47.389549527493926</c:v>
                </c:pt>
                <c:pt idx="31">
                  <c:v>49.869209344560204</c:v>
                </c:pt>
                <c:pt idx="32">
                  <c:v>54.506995352251266</c:v>
                </c:pt>
                <c:pt idx="33">
                  <c:v>61.53663665188396</c:v>
                </c:pt>
                <c:pt idx="34">
                  <c:v>62.826243875968196</c:v>
                </c:pt>
                <c:pt idx="35">
                  <c:v>64.452760831026808</c:v>
                </c:pt>
                <c:pt idx="36">
                  <c:v>65.042184279782518</c:v>
                </c:pt>
                <c:pt idx="37">
                  <c:v>62.181109482583352</c:v>
                </c:pt>
                <c:pt idx="38">
                  <c:v>60.403287735419298</c:v>
                </c:pt>
                <c:pt idx="39">
                  <c:v>60.656901942331039</c:v>
                </c:pt>
                <c:pt idx="40">
                  <c:v>66.1245867969253</c:v>
                </c:pt>
                <c:pt idx="41">
                  <c:v>74.112961882962324</c:v>
                </c:pt>
                <c:pt idx="42">
                  <c:v>77.567316794669381</c:v>
                </c:pt>
                <c:pt idx="43">
                  <c:v>78.12485037681104</c:v>
                </c:pt>
                <c:pt idx="44">
                  <c:v>83.212225953291593</c:v>
                </c:pt>
                <c:pt idx="45">
                  <c:v>82.915853156727437</c:v>
                </c:pt>
                <c:pt idx="46">
                  <c:v>81.552640828752672</c:v>
                </c:pt>
                <c:pt idx="47">
                  <c:v>84.357450073536484</c:v>
                </c:pt>
                <c:pt idx="48">
                  <c:v>92.305184855497174</c:v>
                </c:pt>
                <c:pt idx="49">
                  <c:v>102.28665683659119</c:v>
                </c:pt>
                <c:pt idx="50">
                  <c:v>121.4089187291336</c:v>
                </c:pt>
                <c:pt idx="51">
                  <c:v>142.45059040214872</c:v>
                </c:pt>
                <c:pt idx="52">
                  <c:v>192.32671885429258</c:v>
                </c:pt>
                <c:pt idx="53">
                  <c:v>226.54227980056862</c:v>
                </c:pt>
                <c:pt idx="54">
                  <c:v>217.91556944881734</c:v>
                </c:pt>
                <c:pt idx="55">
                  <c:v>204.35571445075297</c:v>
                </c:pt>
                <c:pt idx="56">
                  <c:v>199.61669954261868</c:v>
                </c:pt>
                <c:pt idx="57">
                  <c:v>182.70361843764854</c:v>
                </c:pt>
                <c:pt idx="58">
                  <c:v>172.08835814932323</c:v>
                </c:pt>
                <c:pt idx="59">
                  <c:v>177.38409065354006</c:v>
                </c:pt>
                <c:pt idx="60">
                  <c:v>183.69687153055258</c:v>
                </c:pt>
                <c:pt idx="61">
                  <c:v>185.9072867838272</c:v>
                </c:pt>
                <c:pt idx="62">
                  <c:v>176.77859781890874</c:v>
                </c:pt>
                <c:pt idx="63">
                  <c:v>166.94758958649305</c:v>
                </c:pt>
                <c:pt idx="64">
                  <c:v>154.55248824562548</c:v>
                </c:pt>
                <c:pt idx="65">
                  <c:v>155.97359896454046</c:v>
                </c:pt>
                <c:pt idx="66">
                  <c:v>153.08476276159499</c:v>
                </c:pt>
                <c:pt idx="67">
                  <c:v>143.7602871269597</c:v>
                </c:pt>
                <c:pt idx="68">
                  <c:v>140.85424371765177</c:v>
                </c:pt>
                <c:pt idx="69">
                  <c:v>127.55380997771205</c:v>
                </c:pt>
                <c:pt idx="70">
                  <c:v>145.67690729594253</c:v>
                </c:pt>
                <c:pt idx="71">
                  <c:v>152.40756756945646</c:v>
                </c:pt>
                <c:pt idx="72">
                  <c:v>161.16347074842707</c:v>
                </c:pt>
                <c:pt idx="73">
                  <c:v>161.76447730757806</c:v>
                </c:pt>
                <c:pt idx="74">
                  <c:v>156.48291318211901</c:v>
                </c:pt>
                <c:pt idx="75">
                  <c:v>140.15617865445239</c:v>
                </c:pt>
                <c:pt idx="76">
                  <c:v>127.03788747747927</c:v>
                </c:pt>
                <c:pt idx="77">
                  <c:v>125.18933691184857</c:v>
                </c:pt>
                <c:pt idx="78">
                  <c:v>125.99839151331788</c:v>
                </c:pt>
                <c:pt idx="79">
                  <c:v>129.17007957861489</c:v>
                </c:pt>
                <c:pt idx="80">
                  <c:v>129.17128814097219</c:v>
                </c:pt>
                <c:pt idx="81">
                  <c:v>128.90711708038043</c:v>
                </c:pt>
                <c:pt idx="82">
                  <c:v>154.08715581840849</c:v>
                </c:pt>
                <c:pt idx="83">
                  <c:v>185.17083213203966</c:v>
                </c:pt>
                <c:pt idx="84">
                  <c:v>205.37656024888815</c:v>
                </c:pt>
                <c:pt idx="85">
                  <c:v>214.93506811794833</c:v>
                </c:pt>
                <c:pt idx="86">
                  <c:v>230.23204371004491</c:v>
                </c:pt>
                <c:pt idx="87">
                  <c:v>216.23760009561371</c:v>
                </c:pt>
                <c:pt idx="88">
                  <c:v>203.70396494414516</c:v>
                </c:pt>
                <c:pt idx="89">
                  <c:v>199.12471068874316</c:v>
                </c:pt>
                <c:pt idx="90">
                  <c:v>200.1353559722528</c:v>
                </c:pt>
                <c:pt idx="91">
                  <c:v>187.43867520381403</c:v>
                </c:pt>
                <c:pt idx="92">
                  <c:v>193.26762370576233</c:v>
                </c:pt>
                <c:pt idx="93">
                  <c:v>203.96261709648371</c:v>
                </c:pt>
                <c:pt idx="94">
                  <c:v>213.34056410597944</c:v>
                </c:pt>
                <c:pt idx="95">
                  <c:v>209.89771679173461</c:v>
                </c:pt>
                <c:pt idx="96">
                  <c:v>193.62845710295827</c:v>
                </c:pt>
                <c:pt idx="97">
                  <c:v>167.93398399650926</c:v>
                </c:pt>
                <c:pt idx="98">
                  <c:v>147.3870991304286</c:v>
                </c:pt>
                <c:pt idx="99">
                  <c:v>129.28156095124044</c:v>
                </c:pt>
                <c:pt idx="100">
                  <c:v>125.28815326337525</c:v>
                </c:pt>
                <c:pt idx="101">
                  <c:v>121.62494260215534</c:v>
                </c:pt>
                <c:pt idx="102">
                  <c:v>114.96735329871628</c:v>
                </c:pt>
                <c:pt idx="103">
                  <c:v>116.51098168850545</c:v>
                </c:pt>
                <c:pt idx="104">
                  <c:v>119.79373999572034</c:v>
                </c:pt>
                <c:pt idx="105">
                  <c:v>120.98913723867777</c:v>
                </c:pt>
                <c:pt idx="106">
                  <c:v>114.34888651417864</c:v>
                </c:pt>
                <c:pt idx="107">
                  <c:v>110.52107406817309</c:v>
                </c:pt>
                <c:pt idx="108">
                  <c:v>110.82369196491008</c:v>
                </c:pt>
                <c:pt idx="109">
                  <c:v>108.32829987564399</c:v>
                </c:pt>
                <c:pt idx="110">
                  <c:v>113.97284299196524</c:v>
                </c:pt>
                <c:pt idx="111">
                  <c:v>113.40359025017517</c:v>
                </c:pt>
                <c:pt idx="112">
                  <c:v>105.13929359506531</c:v>
                </c:pt>
                <c:pt idx="113">
                  <c:v>98.586331067035232</c:v>
                </c:pt>
                <c:pt idx="114">
                  <c:v>93.418093394508617</c:v>
                </c:pt>
                <c:pt idx="115">
                  <c:v>98.845419240184725</c:v>
                </c:pt>
                <c:pt idx="116">
                  <c:v>115.72297025416235</c:v>
                </c:pt>
                <c:pt idx="117">
                  <c:v>122.99252117333674</c:v>
                </c:pt>
                <c:pt idx="118">
                  <c:v>118.8902389803167</c:v>
                </c:pt>
                <c:pt idx="119">
                  <c:v>111.41079803677472</c:v>
                </c:pt>
                <c:pt idx="120">
                  <c:v>107.53952130441573</c:v>
                </c:pt>
                <c:pt idx="121">
                  <c:v>105.0158507299104</c:v>
                </c:pt>
                <c:pt idx="122">
                  <c:v>101.00821088152949</c:v>
                </c:pt>
                <c:pt idx="123">
                  <c:v>97.64160609108653</c:v>
                </c:pt>
                <c:pt idx="124">
                  <c:v>95.534346357169227</c:v>
                </c:pt>
                <c:pt idx="125">
                  <c:v>89.583886671127289</c:v>
                </c:pt>
                <c:pt idx="126">
                  <c:v>87.309752783052176</c:v>
                </c:pt>
                <c:pt idx="127">
                  <c:v>85.957487550766174</c:v>
                </c:pt>
                <c:pt idx="128">
                  <c:v>80.887476148868373</c:v>
                </c:pt>
                <c:pt idx="129">
                  <c:v>72.788654974783526</c:v>
                </c:pt>
                <c:pt idx="130">
                  <c:v>71.428946880688656</c:v>
                </c:pt>
                <c:pt idx="131">
                  <c:v>71.377312623335726</c:v>
                </c:pt>
                <c:pt idx="132">
                  <c:v>69.216791515901775</c:v>
                </c:pt>
                <c:pt idx="133">
                  <c:v>68.618960726689863</c:v>
                </c:pt>
                <c:pt idx="134">
                  <c:v>65.051131839446342</c:v>
                </c:pt>
                <c:pt idx="135">
                  <c:v>59.852894901165072</c:v>
                </c:pt>
                <c:pt idx="136">
                  <c:v>54.815260351231537</c:v>
                </c:pt>
                <c:pt idx="137">
                  <c:v>53.68699805880572</c:v>
                </c:pt>
                <c:pt idx="138">
                  <c:v>51.292668202109212</c:v>
                </c:pt>
                <c:pt idx="139">
                  <c:v>49.52345299612724</c:v>
                </c:pt>
                <c:pt idx="140">
                  <c:v>50.744836008823128</c:v>
                </c:pt>
                <c:pt idx="141">
                  <c:v>48.76581108301076</c:v>
                </c:pt>
                <c:pt idx="142">
                  <c:v>47.193151312323891</c:v>
                </c:pt>
                <c:pt idx="143">
                  <c:v>48.940200498577155</c:v>
                </c:pt>
                <c:pt idx="144">
                  <c:v>51.194218356715446</c:v>
                </c:pt>
                <c:pt idx="145">
                  <c:v>52.079673796421545</c:v>
                </c:pt>
                <c:pt idx="146">
                  <c:v>49.290538375277649</c:v>
                </c:pt>
                <c:pt idx="147">
                  <c:v>48.595585742466895</c:v>
                </c:pt>
                <c:pt idx="148">
                  <c:v>46.976977316492899</c:v>
                </c:pt>
                <c:pt idx="149">
                  <c:v>47.287979154982949</c:v>
                </c:pt>
                <c:pt idx="150">
                  <c:v>49.937873634453368</c:v>
                </c:pt>
                <c:pt idx="151">
                  <c:v>51.216156224475633</c:v>
                </c:pt>
                <c:pt idx="152">
                  <c:v>55.489642567811629</c:v>
                </c:pt>
                <c:pt idx="153">
                  <c:v>56.577532355714929</c:v>
                </c:pt>
                <c:pt idx="154">
                  <c:v>56.463913560237707</c:v>
                </c:pt>
                <c:pt idx="155">
                  <c:v>56.840041612042796</c:v>
                </c:pt>
                <c:pt idx="156">
                  <c:v>54.666886062366451</c:v>
                </c:pt>
                <c:pt idx="157">
                  <c:v>57.563893416176803</c:v>
                </c:pt>
                <c:pt idx="158">
                  <c:v>57.346372478750389</c:v>
                </c:pt>
                <c:pt idx="159">
                  <c:v>56.837621410019032</c:v>
                </c:pt>
                <c:pt idx="160">
                  <c:v>58.395121635879072</c:v>
                </c:pt>
                <c:pt idx="161">
                  <c:v>61.078555171151429</c:v>
                </c:pt>
                <c:pt idx="162">
                  <c:v>63.579698168031051</c:v>
                </c:pt>
                <c:pt idx="163">
                  <c:v>62.60083285053404</c:v>
                </c:pt>
                <c:pt idx="164">
                  <c:v>64.203220115317976</c:v>
                </c:pt>
                <c:pt idx="165">
                  <c:v>64.351191432211067</c:v>
                </c:pt>
                <c:pt idx="166">
                  <c:v>67.622475282845414</c:v>
                </c:pt>
                <c:pt idx="167">
                  <c:v>71.900170791738972</c:v>
                </c:pt>
                <c:pt idx="168">
                  <c:v>73.56233035834417</c:v>
                </c:pt>
                <c:pt idx="169">
                  <c:v>74.682849833602305</c:v>
                </c:pt>
                <c:pt idx="170">
                  <c:v>75.356801225753529</c:v>
                </c:pt>
                <c:pt idx="171">
                  <c:v>79.638829443005136</c:v>
                </c:pt>
                <c:pt idx="172">
                  <c:v>74.138216681947995</c:v>
                </c:pt>
                <c:pt idx="173">
                  <c:v>73.699557981437636</c:v>
                </c:pt>
                <c:pt idx="174">
                  <c:v>76.925066419514778</c:v>
                </c:pt>
                <c:pt idx="175">
                  <c:v>78.838841180587394</c:v>
                </c:pt>
                <c:pt idx="176">
                  <c:v>84.385339098620207</c:v>
                </c:pt>
                <c:pt idx="177">
                  <c:v>91.681074188289386</c:v>
                </c:pt>
                <c:pt idx="178">
                  <c:v>97.466946546995402</c:v>
                </c:pt>
                <c:pt idx="179">
                  <c:v>109.6203019447872</c:v>
                </c:pt>
                <c:pt idx="180">
                  <c:v>121.26309558553577</c:v>
                </c:pt>
                <c:pt idx="181">
                  <c:v>121.31871889712322</c:v>
                </c:pt>
                <c:pt idx="182">
                  <c:v>121.49865210041214</c:v>
                </c:pt>
                <c:pt idx="183">
                  <c:v>123.00795826530819</c:v>
                </c:pt>
                <c:pt idx="184">
                  <c:v>119.90399675205197</c:v>
                </c:pt>
                <c:pt idx="185">
                  <c:v>117.65148165911356</c:v>
                </c:pt>
                <c:pt idx="186">
                  <c:v>116.49899767305828</c:v>
                </c:pt>
                <c:pt idx="187">
                  <c:v>115.69847353718971</c:v>
                </c:pt>
                <c:pt idx="188">
                  <c:v>113.45772449039325</c:v>
                </c:pt>
                <c:pt idx="189">
                  <c:v>113.2061739861842</c:v>
                </c:pt>
                <c:pt idx="190">
                  <c:v>122.78147507240818</c:v>
                </c:pt>
                <c:pt idx="191">
                  <c:v>124.28057968688753</c:v>
                </c:pt>
                <c:pt idx="192">
                  <c:v>121.17647581881083</c:v>
                </c:pt>
                <c:pt idx="193">
                  <c:v>122.248430667009</c:v>
                </c:pt>
                <c:pt idx="194">
                  <c:v>117.43582483777057</c:v>
                </c:pt>
                <c:pt idx="195">
                  <c:v>114.11277271624992</c:v>
                </c:pt>
                <c:pt idx="196">
                  <c:v>116.78255404517478</c:v>
                </c:pt>
                <c:pt idx="197">
                  <c:v>120.14183913643525</c:v>
                </c:pt>
                <c:pt idx="198">
                  <c:v>121.31442001748252</c:v>
                </c:pt>
                <c:pt idx="199">
                  <c:v>122.24165548465221</c:v>
                </c:pt>
                <c:pt idx="200">
                  <c:v>129.47236399249087</c:v>
                </c:pt>
                <c:pt idx="201">
                  <c:v>136.16621465037289</c:v>
                </c:pt>
                <c:pt idx="202">
                  <c:v>134.63769059465361</c:v>
                </c:pt>
                <c:pt idx="203">
                  <c:v>135.51444204692757</c:v>
                </c:pt>
                <c:pt idx="204">
                  <c:v>133.05557829890304</c:v>
                </c:pt>
                <c:pt idx="205">
                  <c:v>130.92651643775952</c:v>
                </c:pt>
                <c:pt idx="206">
                  <c:v>132.47634324558751</c:v>
                </c:pt>
                <c:pt idx="207">
                  <c:v>132.28241604830311</c:v>
                </c:pt>
                <c:pt idx="208">
                  <c:v>133.98124295863443</c:v>
                </c:pt>
                <c:pt idx="209">
                  <c:v>137.64521038435799</c:v>
                </c:pt>
                <c:pt idx="210">
                  <c:v>144.45843793140531</c:v>
                </c:pt>
                <c:pt idx="211">
                  <c:v>147.06801757448048</c:v>
                </c:pt>
                <c:pt idx="212">
                  <c:v>149.47404022826953</c:v>
                </c:pt>
                <c:pt idx="213">
                  <c:v>153.83282403553474</c:v>
                </c:pt>
                <c:pt idx="214">
                  <c:v>156.98758730535397</c:v>
                </c:pt>
                <c:pt idx="215">
                  <c:v>165.95584404329506</c:v>
                </c:pt>
                <c:pt idx="216">
                  <c:v>165.2969027404734</c:v>
                </c:pt>
                <c:pt idx="217">
                  <c:v>165.64307533275297</c:v>
                </c:pt>
                <c:pt idx="218">
                  <c:v>163.8827159388741</c:v>
                </c:pt>
                <c:pt idx="219">
                  <c:v>164.56116130719965</c:v>
                </c:pt>
                <c:pt idx="220">
                  <c:v>165.68555715159539</c:v>
                </c:pt>
                <c:pt idx="221">
                  <c:v>167.86376694844421</c:v>
                </c:pt>
                <c:pt idx="222">
                  <c:v>163.04886184945434</c:v>
                </c:pt>
                <c:pt idx="223">
                  <c:v>154.65500437590433</c:v>
                </c:pt>
                <c:pt idx="224">
                  <c:v>148.64347241744591</c:v>
                </c:pt>
                <c:pt idx="225">
                  <c:v>135.87784296195937</c:v>
                </c:pt>
                <c:pt idx="226">
                  <c:v>133.62364175420117</c:v>
                </c:pt>
                <c:pt idx="227">
                  <c:v>129.76828972973067</c:v>
                </c:pt>
                <c:pt idx="228">
                  <c:v>128.51554905863091</c:v>
                </c:pt>
                <c:pt idx="229">
                  <c:v>130.04202834151869</c:v>
                </c:pt>
                <c:pt idx="230">
                  <c:v>135.26099078092821</c:v>
                </c:pt>
                <c:pt idx="231">
                  <c:v>137.09592776861513</c:v>
                </c:pt>
                <c:pt idx="232">
                  <c:v>142.77581521616071</c:v>
                </c:pt>
                <c:pt idx="233">
                  <c:v>145.88963875110497</c:v>
                </c:pt>
                <c:pt idx="234">
                  <c:v>147.79991465073556</c:v>
                </c:pt>
                <c:pt idx="235">
                  <c:v>150.22818745742984</c:v>
                </c:pt>
                <c:pt idx="236">
                  <c:v>154.38894139292273</c:v>
                </c:pt>
                <c:pt idx="237">
                  <c:v>154.82184671923528</c:v>
                </c:pt>
                <c:pt idx="238">
                  <c:v>156.22316505504668</c:v>
                </c:pt>
                <c:pt idx="239">
                  <c:v>156.83335106351282</c:v>
                </c:pt>
                <c:pt idx="240">
                  <c:v>157.18603612169701</c:v>
                </c:pt>
                <c:pt idx="241">
                  <c:v>160.35312460028217</c:v>
                </c:pt>
                <c:pt idx="242">
                  <c:v>156.16862261531577</c:v>
                </c:pt>
                <c:pt idx="243">
                  <c:v>165.3853048146122</c:v>
                </c:pt>
                <c:pt idx="244">
                  <c:v>175.01697136354863</c:v>
                </c:pt>
                <c:pt idx="245">
                  <c:v>182.75690619221126</c:v>
                </c:pt>
                <c:pt idx="246">
                  <c:v>192.47497418149305</c:v>
                </c:pt>
                <c:pt idx="247">
                  <c:v>200.21678367506414</c:v>
                </c:pt>
                <c:pt idx="248">
                  <c:v>210.23011309506671</c:v>
                </c:pt>
                <c:pt idx="249">
                  <c:v>219.05869948469842</c:v>
                </c:pt>
                <c:pt idx="250">
                  <c:v>234.71376118180632</c:v>
                </c:pt>
                <c:pt idx="251">
                  <c:v>258.21561037019308</c:v>
                </c:pt>
                <c:pt idx="252">
                  <c:v>276.37088624331227</c:v>
                </c:pt>
                <c:pt idx="253">
                  <c:v>297.65546834709897</c:v>
                </c:pt>
                <c:pt idx="254">
                  <c:v>297.31845345393333</c:v>
                </c:pt>
                <c:pt idx="255">
                  <c:v>290.35391918823979</c:v>
                </c:pt>
                <c:pt idx="256">
                  <c:v>296.67568479155892</c:v>
                </c:pt>
                <c:pt idx="257">
                  <c:v>304.3897809322869</c:v>
                </c:pt>
                <c:pt idx="258">
                  <c:v>300.96590947796778</c:v>
                </c:pt>
                <c:pt idx="259">
                  <c:v>293.85033154374048</c:v>
                </c:pt>
                <c:pt idx="260">
                  <c:v>288.30776703158648</c:v>
                </c:pt>
                <c:pt idx="261">
                  <c:v>282.50642595665107</c:v>
                </c:pt>
                <c:pt idx="262">
                  <c:v>270.61984202944626</c:v>
                </c:pt>
                <c:pt idx="263">
                  <c:v>258.92360868580499</c:v>
                </c:pt>
                <c:pt idx="264">
                  <c:v>248.71864693285306</c:v>
                </c:pt>
                <c:pt idx="265">
                  <c:v>239.01685747613456</c:v>
                </c:pt>
                <c:pt idx="266">
                  <c:v>226.67935563397205</c:v>
                </c:pt>
                <c:pt idx="267">
                  <c:v>213.76920922259274</c:v>
                </c:pt>
                <c:pt idx="268">
                  <c:v>211.1902155865952</c:v>
                </c:pt>
                <c:pt idx="269">
                  <c:v>210.50054327845629</c:v>
                </c:pt>
                <c:pt idx="270">
                  <c:v>215.08848482220051</c:v>
                </c:pt>
                <c:pt idx="271">
                  <c:v>212.34692043967385</c:v>
                </c:pt>
                <c:pt idx="272">
                  <c:v>206.65708259666232</c:v>
                </c:pt>
                <c:pt idx="273">
                  <c:v>200.44474736663051</c:v>
                </c:pt>
                <c:pt idx="274">
                  <c:v>192.00056970424492</c:v>
                </c:pt>
                <c:pt idx="275">
                  <c:v>185.04144879504821</c:v>
                </c:pt>
                <c:pt idx="276">
                  <c:v>177.34273284514774</c:v>
                </c:pt>
                <c:pt idx="277">
                  <c:v>175.64504458455346</c:v>
                </c:pt>
                <c:pt idx="278">
                  <c:v>164.62124379693543</c:v>
                </c:pt>
                <c:pt idx="279">
                  <c:v>154.50533372317489</c:v>
                </c:pt>
                <c:pt idx="280">
                  <c:v>149.47395256125614</c:v>
                </c:pt>
                <c:pt idx="281">
                  <c:v>145.9740367270648</c:v>
                </c:pt>
                <c:pt idx="282">
                  <c:v>146.10215675451715</c:v>
                </c:pt>
                <c:pt idx="283">
                  <c:v>138.4717984616787</c:v>
                </c:pt>
                <c:pt idx="284">
                  <c:v>138.33644310550531</c:v>
                </c:pt>
                <c:pt idx="285">
                  <c:v>135.69056352920782</c:v>
                </c:pt>
                <c:pt idx="286">
                  <c:v>139.90701465484179</c:v>
                </c:pt>
                <c:pt idx="287">
                  <c:v>161.24267813020543</c:v>
                </c:pt>
                <c:pt idx="288">
                  <c:v>178.00063606151201</c:v>
                </c:pt>
                <c:pt idx="289">
                  <c:v>192.7569144975779</c:v>
                </c:pt>
                <c:pt idx="290">
                  <c:v>201.97139589181867</c:v>
                </c:pt>
                <c:pt idx="291">
                  <c:v>200.02075574935847</c:v>
                </c:pt>
                <c:pt idx="292">
                  <c:v>199.90734168204588</c:v>
                </c:pt>
                <c:pt idx="293">
                  <c:v>208.54290606467296</c:v>
                </c:pt>
                <c:pt idx="294">
                  <c:v>215.83094206711834</c:v>
                </c:pt>
                <c:pt idx="295">
                  <c:v>213.03744333166293</c:v>
                </c:pt>
                <c:pt idx="296">
                  <c:v>218.65108158544552</c:v>
                </c:pt>
                <c:pt idx="297">
                  <c:v>212.4938257560124</c:v>
                </c:pt>
                <c:pt idx="298">
                  <c:v>205.4103643224872</c:v>
                </c:pt>
                <c:pt idx="299">
                  <c:v>191.7552970580517</c:v>
                </c:pt>
                <c:pt idx="300">
                  <c:v>179.43856730771682</c:v>
                </c:pt>
                <c:pt idx="301">
                  <c:v>176.78346891392789</c:v>
                </c:pt>
                <c:pt idx="302">
                  <c:v>173.62334722034345</c:v>
                </c:pt>
                <c:pt idx="303">
                  <c:v>173.29486872031214</c:v>
                </c:pt>
                <c:pt idx="304">
                  <c:v>167.68917266362189</c:v>
                </c:pt>
                <c:pt idx="305">
                  <c:v>161.93313443069505</c:v>
                </c:pt>
                <c:pt idx="306">
                  <c:v>158.02717619229333</c:v>
                </c:pt>
                <c:pt idx="307">
                  <c:v>151.71909773381972</c:v>
                </c:pt>
                <c:pt idx="308">
                  <c:v>153.17018644815363</c:v>
                </c:pt>
                <c:pt idx="309">
                  <c:v>148.82929974548543</c:v>
                </c:pt>
                <c:pt idx="310">
                  <c:v>148.9000685730943</c:v>
                </c:pt>
                <c:pt idx="311">
                  <c:v>146.86757323315663</c:v>
                </c:pt>
                <c:pt idx="312">
                  <c:v>146.57495143853055</c:v>
                </c:pt>
                <c:pt idx="313">
                  <c:v>146.60486744534737</c:v>
                </c:pt>
                <c:pt idx="314">
                  <c:v>148.18545371749343</c:v>
                </c:pt>
                <c:pt idx="315">
                  <c:v>156.70294459154056</c:v>
                </c:pt>
                <c:pt idx="316">
                  <c:v>160.83066804006125</c:v>
                </c:pt>
                <c:pt idx="317">
                  <c:v>166.18136865403028</c:v>
                </c:pt>
              </c:numCache>
            </c:numRef>
          </c:val>
        </c:ser>
        <c:ser>
          <c:idx val="4"/>
          <c:order val="2"/>
          <c:tx>
            <c:strRef>
              <c:f>'PREÇO MÉDIO (US$ - SACA)'!$H$3</c:f>
              <c:strCache>
                <c:ptCount val="1"/>
                <c:pt idx="0">
                  <c:v>TOTAL GERAL</c:v>
                </c:pt>
              </c:strCache>
            </c:strRef>
          </c:tx>
          <c:spPr>
            <a:ln w="38100"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'PREÇO MÉDIO (US$ - SACA)'!$A$7:$A$324</c:f>
              <c:numCache>
                <c:formatCode>mmm/yy</c:formatCode>
                <c:ptCount val="318"/>
                <c:pt idx="0">
                  <c:v>32964</c:v>
                </c:pt>
                <c:pt idx="1">
                  <c:v>32994</c:v>
                </c:pt>
                <c:pt idx="2">
                  <c:v>33025</c:v>
                </c:pt>
                <c:pt idx="3">
                  <c:v>33055</c:v>
                </c:pt>
                <c:pt idx="4">
                  <c:v>33086</c:v>
                </c:pt>
                <c:pt idx="5">
                  <c:v>33117</c:v>
                </c:pt>
                <c:pt idx="6">
                  <c:v>33147</c:v>
                </c:pt>
                <c:pt idx="7">
                  <c:v>33178</c:v>
                </c:pt>
                <c:pt idx="8">
                  <c:v>33208</c:v>
                </c:pt>
                <c:pt idx="9">
                  <c:v>33239</c:v>
                </c:pt>
                <c:pt idx="10">
                  <c:v>33270</c:v>
                </c:pt>
                <c:pt idx="11">
                  <c:v>33298</c:v>
                </c:pt>
                <c:pt idx="12">
                  <c:v>33329</c:v>
                </c:pt>
                <c:pt idx="13">
                  <c:v>33359</c:v>
                </c:pt>
                <c:pt idx="14">
                  <c:v>33390</c:v>
                </c:pt>
                <c:pt idx="15">
                  <c:v>33420</c:v>
                </c:pt>
                <c:pt idx="16">
                  <c:v>33451</c:v>
                </c:pt>
                <c:pt idx="17">
                  <c:v>33482</c:v>
                </c:pt>
                <c:pt idx="18">
                  <c:v>33512</c:v>
                </c:pt>
                <c:pt idx="19">
                  <c:v>33543</c:v>
                </c:pt>
                <c:pt idx="20">
                  <c:v>33573</c:v>
                </c:pt>
                <c:pt idx="21">
                  <c:v>33604</c:v>
                </c:pt>
                <c:pt idx="22">
                  <c:v>33635</c:v>
                </c:pt>
                <c:pt idx="23">
                  <c:v>33664</c:v>
                </c:pt>
                <c:pt idx="24">
                  <c:v>33695</c:v>
                </c:pt>
                <c:pt idx="25">
                  <c:v>33725</c:v>
                </c:pt>
                <c:pt idx="26">
                  <c:v>33756</c:v>
                </c:pt>
                <c:pt idx="27">
                  <c:v>33786</c:v>
                </c:pt>
                <c:pt idx="28">
                  <c:v>33817</c:v>
                </c:pt>
                <c:pt idx="29">
                  <c:v>33848</c:v>
                </c:pt>
                <c:pt idx="30">
                  <c:v>33878</c:v>
                </c:pt>
                <c:pt idx="31">
                  <c:v>33909</c:v>
                </c:pt>
                <c:pt idx="32">
                  <c:v>33939</c:v>
                </c:pt>
                <c:pt idx="33">
                  <c:v>33970</c:v>
                </c:pt>
                <c:pt idx="34">
                  <c:v>34001</c:v>
                </c:pt>
                <c:pt idx="35">
                  <c:v>34029</c:v>
                </c:pt>
                <c:pt idx="36">
                  <c:v>34060</c:v>
                </c:pt>
                <c:pt idx="37">
                  <c:v>34090</c:v>
                </c:pt>
                <c:pt idx="38">
                  <c:v>34121</c:v>
                </c:pt>
                <c:pt idx="39">
                  <c:v>34151</c:v>
                </c:pt>
                <c:pt idx="40">
                  <c:v>34182</c:v>
                </c:pt>
                <c:pt idx="41">
                  <c:v>34213</c:v>
                </c:pt>
                <c:pt idx="42">
                  <c:v>34243</c:v>
                </c:pt>
                <c:pt idx="43">
                  <c:v>34274</c:v>
                </c:pt>
                <c:pt idx="44">
                  <c:v>34304</c:v>
                </c:pt>
                <c:pt idx="45">
                  <c:v>34335</c:v>
                </c:pt>
                <c:pt idx="46">
                  <c:v>34366</c:v>
                </c:pt>
                <c:pt idx="47">
                  <c:v>34394</c:v>
                </c:pt>
                <c:pt idx="48">
                  <c:v>34425</c:v>
                </c:pt>
                <c:pt idx="49">
                  <c:v>34455</c:v>
                </c:pt>
                <c:pt idx="50">
                  <c:v>34486</c:v>
                </c:pt>
                <c:pt idx="51">
                  <c:v>34516</c:v>
                </c:pt>
                <c:pt idx="52">
                  <c:v>34547</c:v>
                </c:pt>
                <c:pt idx="53">
                  <c:v>34578</c:v>
                </c:pt>
                <c:pt idx="54">
                  <c:v>34608</c:v>
                </c:pt>
                <c:pt idx="55">
                  <c:v>34639</c:v>
                </c:pt>
                <c:pt idx="56">
                  <c:v>34669</c:v>
                </c:pt>
                <c:pt idx="57">
                  <c:v>34700</c:v>
                </c:pt>
                <c:pt idx="58">
                  <c:v>34731</c:v>
                </c:pt>
                <c:pt idx="59">
                  <c:v>34759</c:v>
                </c:pt>
                <c:pt idx="60">
                  <c:v>34790</c:v>
                </c:pt>
                <c:pt idx="61">
                  <c:v>34820</c:v>
                </c:pt>
                <c:pt idx="62">
                  <c:v>34851</c:v>
                </c:pt>
                <c:pt idx="63">
                  <c:v>34881</c:v>
                </c:pt>
                <c:pt idx="64">
                  <c:v>34912</c:v>
                </c:pt>
                <c:pt idx="65">
                  <c:v>34943</c:v>
                </c:pt>
                <c:pt idx="66">
                  <c:v>34973</c:v>
                </c:pt>
                <c:pt idx="67">
                  <c:v>35004</c:v>
                </c:pt>
                <c:pt idx="68">
                  <c:v>35034</c:v>
                </c:pt>
                <c:pt idx="69">
                  <c:v>35065</c:v>
                </c:pt>
                <c:pt idx="70">
                  <c:v>35096</c:v>
                </c:pt>
                <c:pt idx="71">
                  <c:v>35125</c:v>
                </c:pt>
                <c:pt idx="72">
                  <c:v>35156</c:v>
                </c:pt>
                <c:pt idx="73">
                  <c:v>35186</c:v>
                </c:pt>
                <c:pt idx="74">
                  <c:v>35217</c:v>
                </c:pt>
                <c:pt idx="75">
                  <c:v>35247</c:v>
                </c:pt>
                <c:pt idx="76">
                  <c:v>35278</c:v>
                </c:pt>
                <c:pt idx="77">
                  <c:v>35309</c:v>
                </c:pt>
                <c:pt idx="78">
                  <c:v>35339</c:v>
                </c:pt>
                <c:pt idx="79">
                  <c:v>35370</c:v>
                </c:pt>
                <c:pt idx="80">
                  <c:v>35400</c:v>
                </c:pt>
                <c:pt idx="81">
                  <c:v>35431</c:v>
                </c:pt>
                <c:pt idx="82">
                  <c:v>35462</c:v>
                </c:pt>
                <c:pt idx="83">
                  <c:v>35490</c:v>
                </c:pt>
                <c:pt idx="84">
                  <c:v>35521</c:v>
                </c:pt>
                <c:pt idx="85">
                  <c:v>35551</c:v>
                </c:pt>
                <c:pt idx="86">
                  <c:v>35582</c:v>
                </c:pt>
                <c:pt idx="87">
                  <c:v>35612</c:v>
                </c:pt>
                <c:pt idx="88">
                  <c:v>35643</c:v>
                </c:pt>
                <c:pt idx="89">
                  <c:v>35674</c:v>
                </c:pt>
                <c:pt idx="90">
                  <c:v>35704</c:v>
                </c:pt>
                <c:pt idx="91">
                  <c:v>35735</c:v>
                </c:pt>
                <c:pt idx="92">
                  <c:v>35765</c:v>
                </c:pt>
                <c:pt idx="93">
                  <c:v>35796</c:v>
                </c:pt>
                <c:pt idx="94">
                  <c:v>35827</c:v>
                </c:pt>
                <c:pt idx="95">
                  <c:v>35855</c:v>
                </c:pt>
                <c:pt idx="96">
                  <c:v>35886</c:v>
                </c:pt>
                <c:pt idx="97">
                  <c:v>35916</c:v>
                </c:pt>
                <c:pt idx="98">
                  <c:v>35947</c:v>
                </c:pt>
                <c:pt idx="99">
                  <c:v>35977</c:v>
                </c:pt>
                <c:pt idx="100">
                  <c:v>36008</c:v>
                </c:pt>
                <c:pt idx="101">
                  <c:v>36039</c:v>
                </c:pt>
                <c:pt idx="102">
                  <c:v>36069</c:v>
                </c:pt>
                <c:pt idx="103">
                  <c:v>36100</c:v>
                </c:pt>
                <c:pt idx="104">
                  <c:v>36130</c:v>
                </c:pt>
                <c:pt idx="105">
                  <c:v>36161</c:v>
                </c:pt>
                <c:pt idx="106">
                  <c:v>36192</c:v>
                </c:pt>
                <c:pt idx="107">
                  <c:v>36220</c:v>
                </c:pt>
                <c:pt idx="108">
                  <c:v>36251</c:v>
                </c:pt>
                <c:pt idx="109">
                  <c:v>36281</c:v>
                </c:pt>
                <c:pt idx="110">
                  <c:v>36312</c:v>
                </c:pt>
                <c:pt idx="111">
                  <c:v>36342</c:v>
                </c:pt>
                <c:pt idx="112">
                  <c:v>36373</c:v>
                </c:pt>
                <c:pt idx="113">
                  <c:v>36404</c:v>
                </c:pt>
                <c:pt idx="114">
                  <c:v>36434</c:v>
                </c:pt>
                <c:pt idx="115">
                  <c:v>36465</c:v>
                </c:pt>
                <c:pt idx="116">
                  <c:v>36495</c:v>
                </c:pt>
                <c:pt idx="117">
                  <c:v>36526</c:v>
                </c:pt>
                <c:pt idx="118">
                  <c:v>36557</c:v>
                </c:pt>
                <c:pt idx="119">
                  <c:v>36586</c:v>
                </c:pt>
                <c:pt idx="120">
                  <c:v>36617</c:v>
                </c:pt>
                <c:pt idx="121">
                  <c:v>36647</c:v>
                </c:pt>
                <c:pt idx="122">
                  <c:v>36678</c:v>
                </c:pt>
                <c:pt idx="123">
                  <c:v>36708</c:v>
                </c:pt>
                <c:pt idx="124">
                  <c:v>36739</c:v>
                </c:pt>
                <c:pt idx="125">
                  <c:v>36770</c:v>
                </c:pt>
                <c:pt idx="126">
                  <c:v>36800</c:v>
                </c:pt>
                <c:pt idx="127">
                  <c:v>36831</c:v>
                </c:pt>
                <c:pt idx="128">
                  <c:v>36861</c:v>
                </c:pt>
                <c:pt idx="129">
                  <c:v>36892</c:v>
                </c:pt>
                <c:pt idx="130">
                  <c:v>36923</c:v>
                </c:pt>
                <c:pt idx="131">
                  <c:v>36951</c:v>
                </c:pt>
                <c:pt idx="132">
                  <c:v>36982</c:v>
                </c:pt>
                <c:pt idx="133">
                  <c:v>37012</c:v>
                </c:pt>
                <c:pt idx="134">
                  <c:v>37043</c:v>
                </c:pt>
                <c:pt idx="135">
                  <c:v>37073</c:v>
                </c:pt>
                <c:pt idx="136">
                  <c:v>37104</c:v>
                </c:pt>
                <c:pt idx="137">
                  <c:v>37135</c:v>
                </c:pt>
                <c:pt idx="138">
                  <c:v>37165</c:v>
                </c:pt>
                <c:pt idx="139">
                  <c:v>37196</c:v>
                </c:pt>
                <c:pt idx="140">
                  <c:v>37226</c:v>
                </c:pt>
                <c:pt idx="141">
                  <c:v>37257</c:v>
                </c:pt>
                <c:pt idx="142">
                  <c:v>37288</c:v>
                </c:pt>
                <c:pt idx="143">
                  <c:v>37316</c:v>
                </c:pt>
                <c:pt idx="144">
                  <c:v>37347</c:v>
                </c:pt>
                <c:pt idx="145">
                  <c:v>37377</c:v>
                </c:pt>
                <c:pt idx="146">
                  <c:v>37408</c:v>
                </c:pt>
                <c:pt idx="147">
                  <c:v>37438</c:v>
                </c:pt>
                <c:pt idx="148">
                  <c:v>37469</c:v>
                </c:pt>
                <c:pt idx="149">
                  <c:v>37500</c:v>
                </c:pt>
                <c:pt idx="150">
                  <c:v>37530</c:v>
                </c:pt>
                <c:pt idx="151">
                  <c:v>37561</c:v>
                </c:pt>
                <c:pt idx="152">
                  <c:v>37591</c:v>
                </c:pt>
                <c:pt idx="153">
                  <c:v>37622</c:v>
                </c:pt>
                <c:pt idx="154">
                  <c:v>37653</c:v>
                </c:pt>
                <c:pt idx="155">
                  <c:v>37681</c:v>
                </c:pt>
                <c:pt idx="156">
                  <c:v>37712</c:v>
                </c:pt>
                <c:pt idx="157">
                  <c:v>37742</c:v>
                </c:pt>
                <c:pt idx="158">
                  <c:v>37773</c:v>
                </c:pt>
                <c:pt idx="159">
                  <c:v>37803</c:v>
                </c:pt>
                <c:pt idx="160">
                  <c:v>37834</c:v>
                </c:pt>
                <c:pt idx="161">
                  <c:v>37865</c:v>
                </c:pt>
                <c:pt idx="162">
                  <c:v>37895</c:v>
                </c:pt>
                <c:pt idx="163">
                  <c:v>37926</c:v>
                </c:pt>
                <c:pt idx="164">
                  <c:v>37956</c:v>
                </c:pt>
                <c:pt idx="165">
                  <c:v>37987</c:v>
                </c:pt>
                <c:pt idx="166">
                  <c:v>38018</c:v>
                </c:pt>
                <c:pt idx="167">
                  <c:v>38047</c:v>
                </c:pt>
                <c:pt idx="168">
                  <c:v>38078</c:v>
                </c:pt>
                <c:pt idx="169">
                  <c:v>38108</c:v>
                </c:pt>
                <c:pt idx="170">
                  <c:v>38139</c:v>
                </c:pt>
                <c:pt idx="171">
                  <c:v>38169</c:v>
                </c:pt>
                <c:pt idx="172">
                  <c:v>38200</c:v>
                </c:pt>
                <c:pt idx="173">
                  <c:v>38231</c:v>
                </c:pt>
                <c:pt idx="174">
                  <c:v>38261</c:v>
                </c:pt>
                <c:pt idx="175">
                  <c:v>38292</c:v>
                </c:pt>
                <c:pt idx="176">
                  <c:v>38322</c:v>
                </c:pt>
                <c:pt idx="177">
                  <c:v>38353</c:v>
                </c:pt>
                <c:pt idx="178">
                  <c:v>38384</c:v>
                </c:pt>
                <c:pt idx="179">
                  <c:v>38412</c:v>
                </c:pt>
                <c:pt idx="180">
                  <c:v>38443</c:v>
                </c:pt>
                <c:pt idx="181">
                  <c:v>38473</c:v>
                </c:pt>
                <c:pt idx="182">
                  <c:v>38504</c:v>
                </c:pt>
                <c:pt idx="183">
                  <c:v>38534</c:v>
                </c:pt>
                <c:pt idx="184">
                  <c:v>38565</c:v>
                </c:pt>
                <c:pt idx="185">
                  <c:v>38596</c:v>
                </c:pt>
                <c:pt idx="186">
                  <c:v>38626</c:v>
                </c:pt>
                <c:pt idx="187">
                  <c:v>38657</c:v>
                </c:pt>
                <c:pt idx="188">
                  <c:v>38687</c:v>
                </c:pt>
                <c:pt idx="189">
                  <c:v>38718</c:v>
                </c:pt>
                <c:pt idx="190">
                  <c:v>38749</c:v>
                </c:pt>
                <c:pt idx="191">
                  <c:v>38777</c:v>
                </c:pt>
                <c:pt idx="192">
                  <c:v>38808</c:v>
                </c:pt>
                <c:pt idx="193">
                  <c:v>38838</c:v>
                </c:pt>
                <c:pt idx="194">
                  <c:v>38869</c:v>
                </c:pt>
                <c:pt idx="195">
                  <c:v>38899</c:v>
                </c:pt>
                <c:pt idx="196">
                  <c:v>38930</c:v>
                </c:pt>
                <c:pt idx="197">
                  <c:v>38961</c:v>
                </c:pt>
                <c:pt idx="198">
                  <c:v>38991</c:v>
                </c:pt>
                <c:pt idx="199">
                  <c:v>39022</c:v>
                </c:pt>
                <c:pt idx="200">
                  <c:v>39052</c:v>
                </c:pt>
                <c:pt idx="201">
                  <c:v>39083</c:v>
                </c:pt>
                <c:pt idx="202">
                  <c:v>39114</c:v>
                </c:pt>
                <c:pt idx="203">
                  <c:v>39142</c:v>
                </c:pt>
                <c:pt idx="204">
                  <c:v>39173</c:v>
                </c:pt>
                <c:pt idx="205">
                  <c:v>39203</c:v>
                </c:pt>
                <c:pt idx="206">
                  <c:v>39234</c:v>
                </c:pt>
                <c:pt idx="207">
                  <c:v>39264</c:v>
                </c:pt>
                <c:pt idx="208">
                  <c:v>39295</c:v>
                </c:pt>
                <c:pt idx="209">
                  <c:v>39326</c:v>
                </c:pt>
                <c:pt idx="210">
                  <c:v>39356</c:v>
                </c:pt>
                <c:pt idx="211">
                  <c:v>39387</c:v>
                </c:pt>
                <c:pt idx="212">
                  <c:v>39417</c:v>
                </c:pt>
                <c:pt idx="213">
                  <c:v>39448</c:v>
                </c:pt>
                <c:pt idx="214">
                  <c:v>39479</c:v>
                </c:pt>
                <c:pt idx="215">
                  <c:v>39508</c:v>
                </c:pt>
                <c:pt idx="216">
                  <c:v>39539</c:v>
                </c:pt>
                <c:pt idx="217">
                  <c:v>39569</c:v>
                </c:pt>
                <c:pt idx="218">
                  <c:v>39600</c:v>
                </c:pt>
                <c:pt idx="219">
                  <c:v>39630</c:v>
                </c:pt>
                <c:pt idx="220">
                  <c:v>39661</c:v>
                </c:pt>
                <c:pt idx="221">
                  <c:v>39692</c:v>
                </c:pt>
                <c:pt idx="222">
                  <c:v>39722</c:v>
                </c:pt>
                <c:pt idx="223">
                  <c:v>39753</c:v>
                </c:pt>
                <c:pt idx="224">
                  <c:v>39783</c:v>
                </c:pt>
                <c:pt idx="225">
                  <c:v>39814</c:v>
                </c:pt>
                <c:pt idx="226">
                  <c:v>39845</c:v>
                </c:pt>
                <c:pt idx="227">
                  <c:v>39873</c:v>
                </c:pt>
                <c:pt idx="228">
                  <c:v>39904</c:v>
                </c:pt>
                <c:pt idx="229">
                  <c:v>39934</c:v>
                </c:pt>
                <c:pt idx="230">
                  <c:v>39965</c:v>
                </c:pt>
                <c:pt idx="231">
                  <c:v>39995</c:v>
                </c:pt>
                <c:pt idx="232">
                  <c:v>40026</c:v>
                </c:pt>
                <c:pt idx="233">
                  <c:v>40057</c:v>
                </c:pt>
                <c:pt idx="234">
                  <c:v>40087</c:v>
                </c:pt>
                <c:pt idx="235">
                  <c:v>40118</c:v>
                </c:pt>
                <c:pt idx="236">
                  <c:v>40148</c:v>
                </c:pt>
                <c:pt idx="237">
                  <c:v>40179</c:v>
                </c:pt>
                <c:pt idx="238">
                  <c:v>40210</c:v>
                </c:pt>
                <c:pt idx="239">
                  <c:v>40238</c:v>
                </c:pt>
                <c:pt idx="240">
                  <c:v>40269</c:v>
                </c:pt>
                <c:pt idx="241">
                  <c:v>40299</c:v>
                </c:pt>
                <c:pt idx="242">
                  <c:v>40330</c:v>
                </c:pt>
                <c:pt idx="243">
                  <c:v>40360</c:v>
                </c:pt>
                <c:pt idx="244">
                  <c:v>40391</c:v>
                </c:pt>
                <c:pt idx="245">
                  <c:v>40422</c:v>
                </c:pt>
                <c:pt idx="246">
                  <c:v>40452</c:v>
                </c:pt>
                <c:pt idx="247">
                  <c:v>40483</c:v>
                </c:pt>
                <c:pt idx="248">
                  <c:v>40513</c:v>
                </c:pt>
                <c:pt idx="249">
                  <c:v>40544</c:v>
                </c:pt>
                <c:pt idx="250">
                  <c:v>40575</c:v>
                </c:pt>
                <c:pt idx="251">
                  <c:v>40603</c:v>
                </c:pt>
                <c:pt idx="252">
                  <c:v>40634</c:v>
                </c:pt>
                <c:pt idx="253">
                  <c:v>40664</c:v>
                </c:pt>
                <c:pt idx="254">
                  <c:v>40695</c:v>
                </c:pt>
                <c:pt idx="255">
                  <c:v>40725</c:v>
                </c:pt>
                <c:pt idx="256">
                  <c:v>40756</c:v>
                </c:pt>
                <c:pt idx="257">
                  <c:v>40787</c:v>
                </c:pt>
                <c:pt idx="258">
                  <c:v>40817</c:v>
                </c:pt>
                <c:pt idx="259">
                  <c:v>40848</c:v>
                </c:pt>
                <c:pt idx="260">
                  <c:v>40878</c:v>
                </c:pt>
                <c:pt idx="261">
                  <c:v>40909</c:v>
                </c:pt>
                <c:pt idx="262">
                  <c:v>40940</c:v>
                </c:pt>
                <c:pt idx="263">
                  <c:v>40969</c:v>
                </c:pt>
                <c:pt idx="264">
                  <c:v>41000</c:v>
                </c:pt>
                <c:pt idx="265">
                  <c:v>41030</c:v>
                </c:pt>
                <c:pt idx="266">
                  <c:v>41061</c:v>
                </c:pt>
                <c:pt idx="267">
                  <c:v>41091</c:v>
                </c:pt>
                <c:pt idx="268">
                  <c:v>41122</c:v>
                </c:pt>
                <c:pt idx="269">
                  <c:v>41153</c:v>
                </c:pt>
                <c:pt idx="270">
                  <c:v>41183</c:v>
                </c:pt>
                <c:pt idx="271">
                  <c:v>41214</c:v>
                </c:pt>
                <c:pt idx="272">
                  <c:v>41244</c:v>
                </c:pt>
                <c:pt idx="273">
                  <c:v>41275</c:v>
                </c:pt>
                <c:pt idx="274">
                  <c:v>41306</c:v>
                </c:pt>
                <c:pt idx="275">
                  <c:v>41334</c:v>
                </c:pt>
                <c:pt idx="276">
                  <c:v>41365</c:v>
                </c:pt>
                <c:pt idx="277">
                  <c:v>41395</c:v>
                </c:pt>
                <c:pt idx="278">
                  <c:v>41426</c:v>
                </c:pt>
                <c:pt idx="279">
                  <c:v>41456</c:v>
                </c:pt>
                <c:pt idx="280">
                  <c:v>41487</c:v>
                </c:pt>
                <c:pt idx="281">
                  <c:v>41518</c:v>
                </c:pt>
                <c:pt idx="282">
                  <c:v>41548</c:v>
                </c:pt>
                <c:pt idx="283">
                  <c:v>41579</c:v>
                </c:pt>
                <c:pt idx="284">
                  <c:v>41609</c:v>
                </c:pt>
                <c:pt idx="285">
                  <c:v>41640</c:v>
                </c:pt>
                <c:pt idx="286">
                  <c:v>41671</c:v>
                </c:pt>
                <c:pt idx="287">
                  <c:v>41699</c:v>
                </c:pt>
                <c:pt idx="288">
                  <c:v>41730</c:v>
                </c:pt>
                <c:pt idx="289">
                  <c:v>41760</c:v>
                </c:pt>
                <c:pt idx="290">
                  <c:v>41791</c:v>
                </c:pt>
                <c:pt idx="291">
                  <c:v>41821</c:v>
                </c:pt>
                <c:pt idx="292">
                  <c:v>41852</c:v>
                </c:pt>
                <c:pt idx="293">
                  <c:v>41883</c:v>
                </c:pt>
                <c:pt idx="294">
                  <c:v>41913</c:v>
                </c:pt>
                <c:pt idx="295">
                  <c:v>41944</c:v>
                </c:pt>
                <c:pt idx="296">
                  <c:v>41974</c:v>
                </c:pt>
                <c:pt idx="297">
                  <c:v>42005</c:v>
                </c:pt>
                <c:pt idx="298">
                  <c:v>42036</c:v>
                </c:pt>
                <c:pt idx="299">
                  <c:v>42064</c:v>
                </c:pt>
                <c:pt idx="300">
                  <c:v>42095</c:v>
                </c:pt>
                <c:pt idx="301">
                  <c:v>42125</c:v>
                </c:pt>
                <c:pt idx="302">
                  <c:v>42156</c:v>
                </c:pt>
                <c:pt idx="303">
                  <c:v>42186</c:v>
                </c:pt>
                <c:pt idx="304">
                  <c:v>42217</c:v>
                </c:pt>
                <c:pt idx="305">
                  <c:v>42248</c:v>
                </c:pt>
                <c:pt idx="306">
                  <c:v>42278</c:v>
                </c:pt>
                <c:pt idx="307">
                  <c:v>42309</c:v>
                </c:pt>
                <c:pt idx="308">
                  <c:v>42339</c:v>
                </c:pt>
                <c:pt idx="309">
                  <c:v>42370</c:v>
                </c:pt>
                <c:pt idx="310">
                  <c:v>42401</c:v>
                </c:pt>
                <c:pt idx="311">
                  <c:v>42430</c:v>
                </c:pt>
                <c:pt idx="312">
                  <c:v>42461</c:v>
                </c:pt>
                <c:pt idx="313">
                  <c:v>42491</c:v>
                </c:pt>
                <c:pt idx="314">
                  <c:v>42522</c:v>
                </c:pt>
                <c:pt idx="315">
                  <c:v>42552</c:v>
                </c:pt>
                <c:pt idx="316">
                  <c:v>42583</c:v>
                </c:pt>
                <c:pt idx="317">
                  <c:v>42614</c:v>
                </c:pt>
              </c:numCache>
            </c:numRef>
          </c:cat>
          <c:val>
            <c:numRef>
              <c:f>'PREÇO MÉDIO (US$ - SACA)'!$H$7:$H$324</c:f>
              <c:numCache>
                <c:formatCode>_-* #,##0.00_-;\-* #,##0.00_-;_-* "-"??_-;_-@_-</c:formatCode>
                <c:ptCount val="318"/>
                <c:pt idx="0">
                  <c:v>67.920069639487181</c:v>
                </c:pt>
                <c:pt idx="1">
                  <c:v>71.590163331758234</c:v>
                </c:pt>
                <c:pt idx="2">
                  <c:v>73.623787838318108</c:v>
                </c:pt>
                <c:pt idx="3">
                  <c:v>76.595029107643938</c:v>
                </c:pt>
                <c:pt idx="4">
                  <c:v>80.494042850059316</c:v>
                </c:pt>
                <c:pt idx="5">
                  <c:v>83.868223173339814</c:v>
                </c:pt>
                <c:pt idx="6">
                  <c:v>88.949083256869386</c:v>
                </c:pt>
                <c:pt idx="7">
                  <c:v>86.329526474393433</c:v>
                </c:pt>
                <c:pt idx="8">
                  <c:v>82.528425414933025</c:v>
                </c:pt>
                <c:pt idx="9">
                  <c:v>81.054688886753581</c:v>
                </c:pt>
                <c:pt idx="10">
                  <c:v>74.270143026203115</c:v>
                </c:pt>
                <c:pt idx="11">
                  <c:v>84.045834716283579</c:v>
                </c:pt>
                <c:pt idx="12">
                  <c:v>83.420514683673957</c:v>
                </c:pt>
                <c:pt idx="13">
                  <c:v>79.882106286651876</c:v>
                </c:pt>
                <c:pt idx="14">
                  <c:v>80.044692209943236</c:v>
                </c:pt>
                <c:pt idx="15">
                  <c:v>76.527904476069025</c:v>
                </c:pt>
                <c:pt idx="16">
                  <c:v>68.417487962412267</c:v>
                </c:pt>
                <c:pt idx="17">
                  <c:v>69.303237919348916</c:v>
                </c:pt>
                <c:pt idx="18">
                  <c:v>68.981424516090883</c:v>
                </c:pt>
                <c:pt idx="19">
                  <c:v>68.929781202012506</c:v>
                </c:pt>
                <c:pt idx="20">
                  <c:v>69.169495929167141</c:v>
                </c:pt>
                <c:pt idx="21">
                  <c:v>68.909393930098815</c:v>
                </c:pt>
                <c:pt idx="22">
                  <c:v>68.628817512302518</c:v>
                </c:pt>
                <c:pt idx="23">
                  <c:v>63.703504586539431</c:v>
                </c:pt>
                <c:pt idx="24">
                  <c:v>62.530946359643288</c:v>
                </c:pt>
                <c:pt idx="25">
                  <c:v>60.204704460163271</c:v>
                </c:pt>
                <c:pt idx="26">
                  <c:v>55.593670659284477</c:v>
                </c:pt>
                <c:pt idx="27">
                  <c:v>51.939494123774374</c:v>
                </c:pt>
                <c:pt idx="28">
                  <c:v>50.973470337376611</c:v>
                </c:pt>
                <c:pt idx="29">
                  <c:v>50.829133938439696</c:v>
                </c:pt>
                <c:pt idx="30">
                  <c:v>49.414822974999225</c:v>
                </c:pt>
                <c:pt idx="31">
                  <c:v>53.306166729814699</c:v>
                </c:pt>
                <c:pt idx="32">
                  <c:v>56.588175401237244</c:v>
                </c:pt>
                <c:pt idx="33">
                  <c:v>62.032350323477203</c:v>
                </c:pt>
                <c:pt idx="34">
                  <c:v>64.834810742562539</c:v>
                </c:pt>
                <c:pt idx="35">
                  <c:v>66.438359118369277</c:v>
                </c:pt>
                <c:pt idx="36">
                  <c:v>65.446822103596432</c:v>
                </c:pt>
                <c:pt idx="37">
                  <c:v>62.507012295057592</c:v>
                </c:pt>
                <c:pt idx="38">
                  <c:v>59.68818106130994</c:v>
                </c:pt>
                <c:pt idx="39">
                  <c:v>57.429827792938291</c:v>
                </c:pt>
                <c:pt idx="40">
                  <c:v>62.375565891218464</c:v>
                </c:pt>
                <c:pt idx="41">
                  <c:v>72.165864683310744</c:v>
                </c:pt>
                <c:pt idx="42">
                  <c:v>74.507623480113423</c:v>
                </c:pt>
                <c:pt idx="43">
                  <c:v>76.993221556745937</c:v>
                </c:pt>
                <c:pt idx="44">
                  <c:v>80.894973973862164</c:v>
                </c:pt>
                <c:pt idx="45">
                  <c:v>83.103747795631406</c:v>
                </c:pt>
                <c:pt idx="46">
                  <c:v>83.546336337188691</c:v>
                </c:pt>
                <c:pt idx="47">
                  <c:v>85.169279452466583</c:v>
                </c:pt>
                <c:pt idx="48">
                  <c:v>94.308991590457481</c:v>
                </c:pt>
                <c:pt idx="49">
                  <c:v>102.6257498479669</c:v>
                </c:pt>
                <c:pt idx="50">
                  <c:v>117.13635276995629</c:v>
                </c:pt>
                <c:pt idx="51">
                  <c:v>137.15815858545929</c:v>
                </c:pt>
                <c:pt idx="52">
                  <c:v>181.42290723513142</c:v>
                </c:pt>
                <c:pt idx="53">
                  <c:v>200.82391067455137</c:v>
                </c:pt>
                <c:pt idx="54">
                  <c:v>210.23766458170041</c:v>
                </c:pt>
                <c:pt idx="55">
                  <c:v>198.35063210979325</c:v>
                </c:pt>
                <c:pt idx="56">
                  <c:v>191.43351793170729</c:v>
                </c:pt>
                <c:pt idx="57">
                  <c:v>178.24628371313534</c:v>
                </c:pt>
                <c:pt idx="58">
                  <c:v>171.75323137411164</c:v>
                </c:pt>
                <c:pt idx="59">
                  <c:v>178.21648366204948</c:v>
                </c:pt>
                <c:pt idx="60">
                  <c:v>182.15539002514097</c:v>
                </c:pt>
                <c:pt idx="61">
                  <c:v>184.74291457320211</c:v>
                </c:pt>
                <c:pt idx="62">
                  <c:v>175.67137398980327</c:v>
                </c:pt>
                <c:pt idx="63">
                  <c:v>167.54281173784466</c:v>
                </c:pt>
                <c:pt idx="64">
                  <c:v>157.53073523564311</c:v>
                </c:pt>
                <c:pt idx="65">
                  <c:v>156.31672654228271</c:v>
                </c:pt>
                <c:pt idx="66">
                  <c:v>154.08161378414366</c:v>
                </c:pt>
                <c:pt idx="67">
                  <c:v>147.89101470236912</c:v>
                </c:pt>
                <c:pt idx="68">
                  <c:v>149.73890442281362</c:v>
                </c:pt>
                <c:pt idx="69">
                  <c:v>140.54876154443471</c:v>
                </c:pt>
                <c:pt idx="70">
                  <c:v>150.08002982830683</c:v>
                </c:pt>
                <c:pt idx="71">
                  <c:v>156.2323156118153</c:v>
                </c:pt>
                <c:pt idx="72">
                  <c:v>162.66454762147632</c:v>
                </c:pt>
                <c:pt idx="73">
                  <c:v>161.15935141305553</c:v>
                </c:pt>
                <c:pt idx="74">
                  <c:v>150.78747142313119</c:v>
                </c:pt>
                <c:pt idx="75">
                  <c:v>135.87910654307331</c:v>
                </c:pt>
                <c:pt idx="76">
                  <c:v>127.13623197717062</c:v>
                </c:pt>
                <c:pt idx="77">
                  <c:v>126.82311904351066</c:v>
                </c:pt>
                <c:pt idx="78">
                  <c:v>127.7304825386874</c:v>
                </c:pt>
                <c:pt idx="79">
                  <c:v>129.41641330263673</c:v>
                </c:pt>
                <c:pt idx="80">
                  <c:v>127.78809842803774</c:v>
                </c:pt>
                <c:pt idx="81">
                  <c:v>128.87645153978619</c:v>
                </c:pt>
                <c:pt idx="82">
                  <c:v>152.37782781350441</c:v>
                </c:pt>
                <c:pt idx="83">
                  <c:v>180.67148528798748</c:v>
                </c:pt>
                <c:pt idx="84">
                  <c:v>198.40810108237847</c:v>
                </c:pt>
                <c:pt idx="85">
                  <c:v>204.68719536267733</c:v>
                </c:pt>
                <c:pt idx="86">
                  <c:v>209.24719537922351</c:v>
                </c:pt>
                <c:pt idx="87">
                  <c:v>196.50916769630879</c:v>
                </c:pt>
                <c:pt idx="88">
                  <c:v>192.52214666985645</c:v>
                </c:pt>
                <c:pt idx="89">
                  <c:v>189.72351131848603</c:v>
                </c:pt>
                <c:pt idx="90">
                  <c:v>192.77870008113689</c:v>
                </c:pt>
                <c:pt idx="91">
                  <c:v>182.40070514864482</c:v>
                </c:pt>
                <c:pt idx="92">
                  <c:v>187.67225071979053</c:v>
                </c:pt>
                <c:pt idx="93">
                  <c:v>196.61541258222115</c:v>
                </c:pt>
                <c:pt idx="94">
                  <c:v>207.51728509342854</c:v>
                </c:pt>
                <c:pt idx="95">
                  <c:v>203.61327663049383</c:v>
                </c:pt>
                <c:pt idx="96">
                  <c:v>188.96175641408601</c:v>
                </c:pt>
                <c:pt idx="97">
                  <c:v>163.25660243536424</c:v>
                </c:pt>
                <c:pt idx="98">
                  <c:v>144.03104966745448</c:v>
                </c:pt>
                <c:pt idx="99">
                  <c:v>130.11145623923022</c:v>
                </c:pt>
                <c:pt idx="100">
                  <c:v>125.64966187086203</c:v>
                </c:pt>
                <c:pt idx="101">
                  <c:v>121.93511178085618</c:v>
                </c:pt>
                <c:pt idx="102">
                  <c:v>115.65975069827729</c:v>
                </c:pt>
                <c:pt idx="103">
                  <c:v>117.71459418044672</c:v>
                </c:pt>
                <c:pt idx="104">
                  <c:v>119.77567955302564</c:v>
                </c:pt>
                <c:pt idx="105">
                  <c:v>120.21607473063963</c:v>
                </c:pt>
                <c:pt idx="106">
                  <c:v>113.02531858350609</c:v>
                </c:pt>
                <c:pt idx="107">
                  <c:v>109.08582980252881</c:v>
                </c:pt>
                <c:pt idx="108">
                  <c:v>110.24500726830088</c:v>
                </c:pt>
                <c:pt idx="109">
                  <c:v>106.64178917699088</c:v>
                </c:pt>
                <c:pt idx="110">
                  <c:v>110.89266596873843</c:v>
                </c:pt>
                <c:pt idx="111">
                  <c:v>107.34776220261364</c:v>
                </c:pt>
                <c:pt idx="112">
                  <c:v>101.63644026856254</c:v>
                </c:pt>
                <c:pt idx="113">
                  <c:v>96.487534158326923</c:v>
                </c:pt>
                <c:pt idx="114">
                  <c:v>93.032771868149339</c:v>
                </c:pt>
                <c:pt idx="115">
                  <c:v>97.854535284586731</c:v>
                </c:pt>
                <c:pt idx="116">
                  <c:v>112.81084353813708</c:v>
                </c:pt>
                <c:pt idx="117">
                  <c:v>120.96052192189663</c:v>
                </c:pt>
                <c:pt idx="118">
                  <c:v>116.43005288956213</c:v>
                </c:pt>
                <c:pt idx="119">
                  <c:v>110.87369522115621</c:v>
                </c:pt>
                <c:pt idx="120">
                  <c:v>106.73353961123955</c:v>
                </c:pt>
                <c:pt idx="121">
                  <c:v>102.29895082652931</c:v>
                </c:pt>
                <c:pt idx="122">
                  <c:v>96.34375308624405</c:v>
                </c:pt>
                <c:pt idx="123">
                  <c:v>95.76718692545019</c:v>
                </c:pt>
                <c:pt idx="124">
                  <c:v>94.130960591876914</c:v>
                </c:pt>
                <c:pt idx="125">
                  <c:v>90.601219735517972</c:v>
                </c:pt>
                <c:pt idx="126">
                  <c:v>88.262503157185321</c:v>
                </c:pt>
                <c:pt idx="127">
                  <c:v>86.447296623593644</c:v>
                </c:pt>
                <c:pt idx="128">
                  <c:v>83.680940529224969</c:v>
                </c:pt>
                <c:pt idx="129">
                  <c:v>82.311432348889213</c:v>
                </c:pt>
                <c:pt idx="130">
                  <c:v>74.113255118987695</c:v>
                </c:pt>
                <c:pt idx="131">
                  <c:v>72.926620820929813</c:v>
                </c:pt>
                <c:pt idx="132">
                  <c:v>70.621019779527259</c:v>
                </c:pt>
                <c:pt idx="133">
                  <c:v>68.826362082092743</c:v>
                </c:pt>
                <c:pt idx="134">
                  <c:v>65.566526269973068</c:v>
                </c:pt>
                <c:pt idx="135">
                  <c:v>60.183636388274046</c:v>
                </c:pt>
                <c:pt idx="136">
                  <c:v>55.408691340782745</c:v>
                </c:pt>
                <c:pt idx="137">
                  <c:v>53.368519475733017</c:v>
                </c:pt>
                <c:pt idx="138">
                  <c:v>51.362182786603974</c:v>
                </c:pt>
                <c:pt idx="139">
                  <c:v>49.304370953255223</c:v>
                </c:pt>
                <c:pt idx="140">
                  <c:v>51.304258384945648</c:v>
                </c:pt>
                <c:pt idx="141">
                  <c:v>49.241984253532515</c:v>
                </c:pt>
                <c:pt idx="142">
                  <c:v>48.249485248094942</c:v>
                </c:pt>
                <c:pt idx="143">
                  <c:v>49.42673516170764</c:v>
                </c:pt>
                <c:pt idx="144">
                  <c:v>49.952217562301918</c:v>
                </c:pt>
                <c:pt idx="145">
                  <c:v>48.725819633740493</c:v>
                </c:pt>
                <c:pt idx="146">
                  <c:v>46.558275271833551</c:v>
                </c:pt>
                <c:pt idx="147">
                  <c:v>46.371599282386335</c:v>
                </c:pt>
                <c:pt idx="148">
                  <c:v>45.459676491449819</c:v>
                </c:pt>
                <c:pt idx="149">
                  <c:v>46.536484433153539</c:v>
                </c:pt>
                <c:pt idx="150">
                  <c:v>48.206560430483904</c:v>
                </c:pt>
                <c:pt idx="151">
                  <c:v>50.661856956528425</c:v>
                </c:pt>
                <c:pt idx="152">
                  <c:v>53.880316179470569</c:v>
                </c:pt>
                <c:pt idx="153">
                  <c:v>55.970017502911986</c:v>
                </c:pt>
                <c:pt idx="154">
                  <c:v>56.309407734105065</c:v>
                </c:pt>
                <c:pt idx="155">
                  <c:v>56.763164974924337</c:v>
                </c:pt>
                <c:pt idx="156">
                  <c:v>55.554220258720939</c:v>
                </c:pt>
                <c:pt idx="157">
                  <c:v>57.318910294898828</c:v>
                </c:pt>
                <c:pt idx="158">
                  <c:v>57.911935832281706</c:v>
                </c:pt>
                <c:pt idx="159">
                  <c:v>57.970599719897237</c:v>
                </c:pt>
                <c:pt idx="160">
                  <c:v>58.90784044293823</c:v>
                </c:pt>
                <c:pt idx="161">
                  <c:v>61.759773112866412</c:v>
                </c:pt>
                <c:pt idx="162">
                  <c:v>64.754142125590747</c:v>
                </c:pt>
                <c:pt idx="163">
                  <c:v>64.57455742139858</c:v>
                </c:pt>
                <c:pt idx="164">
                  <c:v>66.519388195189038</c:v>
                </c:pt>
                <c:pt idx="165">
                  <c:v>66.948120287083739</c:v>
                </c:pt>
                <c:pt idx="166">
                  <c:v>70.054497886472305</c:v>
                </c:pt>
                <c:pt idx="167">
                  <c:v>74.025053075431416</c:v>
                </c:pt>
                <c:pt idx="168">
                  <c:v>76.565783266868351</c:v>
                </c:pt>
                <c:pt idx="169">
                  <c:v>76.443111691618114</c:v>
                </c:pt>
                <c:pt idx="170">
                  <c:v>76.339724440622959</c:v>
                </c:pt>
                <c:pt idx="171">
                  <c:v>79.751243369123443</c:v>
                </c:pt>
                <c:pt idx="172">
                  <c:v>74.705707192712111</c:v>
                </c:pt>
                <c:pt idx="173">
                  <c:v>74.660648289899754</c:v>
                </c:pt>
                <c:pt idx="174">
                  <c:v>78.279505923482219</c:v>
                </c:pt>
                <c:pt idx="175">
                  <c:v>78.946911694171661</c:v>
                </c:pt>
                <c:pt idx="176">
                  <c:v>84.467900737298109</c:v>
                </c:pt>
                <c:pt idx="177">
                  <c:v>91.685670967366278</c:v>
                </c:pt>
                <c:pt idx="178">
                  <c:v>97.35269152296226</c:v>
                </c:pt>
                <c:pt idx="179">
                  <c:v>107.99683949071941</c:v>
                </c:pt>
                <c:pt idx="180">
                  <c:v>117.68357739691915</c:v>
                </c:pt>
                <c:pt idx="181">
                  <c:v>116.05776036022397</c:v>
                </c:pt>
                <c:pt idx="182">
                  <c:v>115.90373353374</c:v>
                </c:pt>
                <c:pt idx="183">
                  <c:v>115.50238312916069</c:v>
                </c:pt>
                <c:pt idx="184">
                  <c:v>115.09807872739133</c:v>
                </c:pt>
                <c:pt idx="185">
                  <c:v>115.99339847749773</c:v>
                </c:pt>
                <c:pt idx="186">
                  <c:v>114.70117106165091</c:v>
                </c:pt>
                <c:pt idx="187">
                  <c:v>114.1840313372079</c:v>
                </c:pt>
                <c:pt idx="188">
                  <c:v>115.34909833400708</c:v>
                </c:pt>
                <c:pt idx="189">
                  <c:v>113.80137699624194</c:v>
                </c:pt>
                <c:pt idx="190">
                  <c:v>122.68308294585592</c:v>
                </c:pt>
                <c:pt idx="191">
                  <c:v>125.41886432527332</c:v>
                </c:pt>
                <c:pt idx="192">
                  <c:v>122.51111046794196</c:v>
                </c:pt>
                <c:pt idx="193">
                  <c:v>123.30699101837878</c:v>
                </c:pt>
                <c:pt idx="194">
                  <c:v>118.50379471634321</c:v>
                </c:pt>
                <c:pt idx="195">
                  <c:v>112.90209600565122</c:v>
                </c:pt>
                <c:pt idx="196">
                  <c:v>116.29085753189</c:v>
                </c:pt>
                <c:pt idx="197">
                  <c:v>118.56141293960188</c:v>
                </c:pt>
                <c:pt idx="198">
                  <c:v>120.03641382796042</c:v>
                </c:pt>
                <c:pt idx="199">
                  <c:v>120.90524565493747</c:v>
                </c:pt>
                <c:pt idx="200">
                  <c:v>128.18324821678058</c:v>
                </c:pt>
                <c:pt idx="201">
                  <c:v>134.87190598816889</c:v>
                </c:pt>
                <c:pt idx="202">
                  <c:v>134.90288863315067</c:v>
                </c:pt>
                <c:pt idx="203">
                  <c:v>136.39589333515119</c:v>
                </c:pt>
                <c:pt idx="204">
                  <c:v>134.34792667035259</c:v>
                </c:pt>
                <c:pt idx="205">
                  <c:v>131.48333172271066</c:v>
                </c:pt>
                <c:pt idx="206">
                  <c:v>131.67196978557084</c:v>
                </c:pt>
                <c:pt idx="207">
                  <c:v>132.27672478836729</c:v>
                </c:pt>
                <c:pt idx="208">
                  <c:v>133.40276444187018</c:v>
                </c:pt>
                <c:pt idx="209">
                  <c:v>136.09468275801777</c:v>
                </c:pt>
                <c:pt idx="210">
                  <c:v>143.8758491397017</c:v>
                </c:pt>
                <c:pt idx="211">
                  <c:v>147.79195212940098</c:v>
                </c:pt>
                <c:pt idx="212">
                  <c:v>148.73243750880306</c:v>
                </c:pt>
                <c:pt idx="213">
                  <c:v>155.24036952408264</c:v>
                </c:pt>
                <c:pt idx="214">
                  <c:v>157.1906587928944</c:v>
                </c:pt>
                <c:pt idx="215">
                  <c:v>164.91315706013691</c:v>
                </c:pt>
                <c:pt idx="216">
                  <c:v>165.84748682984127</c:v>
                </c:pt>
                <c:pt idx="217">
                  <c:v>164.95120049673858</c:v>
                </c:pt>
                <c:pt idx="218">
                  <c:v>164.52709294730312</c:v>
                </c:pt>
                <c:pt idx="219">
                  <c:v>163.47046143116424</c:v>
                </c:pt>
                <c:pt idx="220">
                  <c:v>163.60235896241394</c:v>
                </c:pt>
                <c:pt idx="221">
                  <c:v>165.76313596306434</c:v>
                </c:pt>
                <c:pt idx="222">
                  <c:v>163.48467354130483</c:v>
                </c:pt>
                <c:pt idx="223">
                  <c:v>156.17191720120579</c:v>
                </c:pt>
                <c:pt idx="224">
                  <c:v>150.64770070391199</c:v>
                </c:pt>
                <c:pt idx="225">
                  <c:v>139.17168980950271</c:v>
                </c:pt>
                <c:pt idx="226">
                  <c:v>136.20288398284387</c:v>
                </c:pt>
                <c:pt idx="227">
                  <c:v>134.02260748028502</c:v>
                </c:pt>
                <c:pt idx="228">
                  <c:v>131.101654811131</c:v>
                </c:pt>
                <c:pt idx="229">
                  <c:v>131.47216155971242</c:v>
                </c:pt>
                <c:pt idx="230">
                  <c:v>135.32863996539825</c:v>
                </c:pt>
                <c:pt idx="231">
                  <c:v>137.44701416838254</c:v>
                </c:pt>
                <c:pt idx="232">
                  <c:v>142.79248922488534</c:v>
                </c:pt>
                <c:pt idx="233">
                  <c:v>145.40467075717706</c:v>
                </c:pt>
                <c:pt idx="234">
                  <c:v>148.95849071888532</c:v>
                </c:pt>
                <c:pt idx="235">
                  <c:v>150.63142114063149</c:v>
                </c:pt>
                <c:pt idx="236">
                  <c:v>153.88620925288714</c:v>
                </c:pt>
                <c:pt idx="237">
                  <c:v>154.79490921785751</c:v>
                </c:pt>
                <c:pt idx="238">
                  <c:v>157.03145940244218</c:v>
                </c:pt>
                <c:pt idx="239">
                  <c:v>156.97576228663655</c:v>
                </c:pt>
                <c:pt idx="240">
                  <c:v>156.9399888479866</c:v>
                </c:pt>
                <c:pt idx="241">
                  <c:v>156.09962320623563</c:v>
                </c:pt>
                <c:pt idx="242">
                  <c:v>150.63347551835275</c:v>
                </c:pt>
                <c:pt idx="243">
                  <c:v>160.16125955280404</c:v>
                </c:pt>
                <c:pt idx="244">
                  <c:v>171.02753336201201</c:v>
                </c:pt>
                <c:pt idx="245">
                  <c:v>176.88170374195212</c:v>
                </c:pt>
                <c:pt idx="246">
                  <c:v>187.71581481358919</c:v>
                </c:pt>
                <c:pt idx="247">
                  <c:v>195.07235269945355</c:v>
                </c:pt>
                <c:pt idx="248">
                  <c:v>204.04269645599271</c:v>
                </c:pt>
                <c:pt idx="249">
                  <c:v>213.14224441561362</c:v>
                </c:pt>
                <c:pt idx="250">
                  <c:v>227.15136606566168</c:v>
                </c:pt>
                <c:pt idx="251">
                  <c:v>239.14499949879206</c:v>
                </c:pt>
                <c:pt idx="252">
                  <c:v>250.75668284863602</c:v>
                </c:pt>
                <c:pt idx="253">
                  <c:v>267.43062823303262</c:v>
                </c:pt>
                <c:pt idx="254">
                  <c:v>262.68862061506178</c:v>
                </c:pt>
                <c:pt idx="255">
                  <c:v>259.99608378509646</c:v>
                </c:pt>
                <c:pt idx="256">
                  <c:v>270.08030017267646</c:v>
                </c:pt>
                <c:pt idx="257">
                  <c:v>281.44413232876798</c:v>
                </c:pt>
                <c:pt idx="258">
                  <c:v>282.23367090712674</c:v>
                </c:pt>
                <c:pt idx="259">
                  <c:v>278.4695318716868</c:v>
                </c:pt>
                <c:pt idx="260">
                  <c:v>273.62505776872916</c:v>
                </c:pt>
                <c:pt idx="261">
                  <c:v>272.36181517278521</c:v>
                </c:pt>
                <c:pt idx="262">
                  <c:v>259.50159442405629</c:v>
                </c:pt>
                <c:pt idx="263">
                  <c:v>249.87166193126723</c:v>
                </c:pt>
                <c:pt idx="264">
                  <c:v>242.65199733166989</c:v>
                </c:pt>
                <c:pt idx="265">
                  <c:v>231.23020834935974</c:v>
                </c:pt>
                <c:pt idx="266">
                  <c:v>216.73080994098842</c:v>
                </c:pt>
                <c:pt idx="267">
                  <c:v>206.62341770405297</c:v>
                </c:pt>
                <c:pt idx="268">
                  <c:v>203.19219365960333</c:v>
                </c:pt>
                <c:pt idx="269">
                  <c:v>206.62515657121</c:v>
                </c:pt>
                <c:pt idx="270">
                  <c:v>211.07285426089399</c:v>
                </c:pt>
                <c:pt idx="271">
                  <c:v>209.12177156178788</c:v>
                </c:pt>
                <c:pt idx="272">
                  <c:v>203.45153587048446</c:v>
                </c:pt>
                <c:pt idx="273">
                  <c:v>199.34472874037337</c:v>
                </c:pt>
                <c:pt idx="274">
                  <c:v>193.1405666200377</c:v>
                </c:pt>
                <c:pt idx="275">
                  <c:v>185.27635279031503</c:v>
                </c:pt>
                <c:pt idx="276">
                  <c:v>178.26350646075178</c:v>
                </c:pt>
                <c:pt idx="277">
                  <c:v>175.20990284193633</c:v>
                </c:pt>
                <c:pt idx="278">
                  <c:v>166.34276830593322</c:v>
                </c:pt>
                <c:pt idx="279">
                  <c:v>156.98590776723381</c:v>
                </c:pt>
                <c:pt idx="280">
                  <c:v>151.82025665748705</c:v>
                </c:pt>
                <c:pt idx="281">
                  <c:v>149.49470967169307</c:v>
                </c:pt>
                <c:pt idx="282">
                  <c:v>150.02436707054875</c:v>
                </c:pt>
                <c:pt idx="283">
                  <c:v>142.05151210847927</c:v>
                </c:pt>
                <c:pt idx="284">
                  <c:v>142.04533399397613</c:v>
                </c:pt>
                <c:pt idx="285">
                  <c:v>138.55103318101467</c:v>
                </c:pt>
                <c:pt idx="286">
                  <c:v>140.60418946130412</c:v>
                </c:pt>
                <c:pt idx="287">
                  <c:v>159.91141101203354</c:v>
                </c:pt>
                <c:pt idx="288">
                  <c:v>173.35140733412757</c:v>
                </c:pt>
                <c:pt idx="289">
                  <c:v>185.07908393914059</c:v>
                </c:pt>
                <c:pt idx="290">
                  <c:v>188.762879117279</c:v>
                </c:pt>
                <c:pt idx="291">
                  <c:v>186.63815757040948</c:v>
                </c:pt>
                <c:pt idx="292">
                  <c:v>187.7235241381627</c:v>
                </c:pt>
                <c:pt idx="293">
                  <c:v>198.24815083859241</c:v>
                </c:pt>
                <c:pt idx="294">
                  <c:v>205.4319098386888</c:v>
                </c:pt>
                <c:pt idx="295">
                  <c:v>197.91818329923015</c:v>
                </c:pt>
                <c:pt idx="296">
                  <c:v>200.5899832025901</c:v>
                </c:pt>
                <c:pt idx="297">
                  <c:v>198.99781397509813</c:v>
                </c:pt>
                <c:pt idx="298">
                  <c:v>195.02414905943701</c:v>
                </c:pt>
                <c:pt idx="299">
                  <c:v>181.26116538534919</c:v>
                </c:pt>
                <c:pt idx="300">
                  <c:v>167.21347192940362</c:v>
                </c:pt>
                <c:pt idx="301">
                  <c:v>165.95262929862142</c:v>
                </c:pt>
                <c:pt idx="302">
                  <c:v>163.33349986511624</c:v>
                </c:pt>
                <c:pt idx="303">
                  <c:v>163.07575619325161</c:v>
                </c:pt>
                <c:pt idx="304">
                  <c:v>159.10242766150736</c:v>
                </c:pt>
                <c:pt idx="305">
                  <c:v>156.48990653637378</c:v>
                </c:pt>
                <c:pt idx="306">
                  <c:v>152.36648965672291</c:v>
                </c:pt>
                <c:pt idx="307">
                  <c:v>148.25389383843162</c:v>
                </c:pt>
                <c:pt idx="308">
                  <c:v>151.4925251262157</c:v>
                </c:pt>
                <c:pt idx="309">
                  <c:v>147.78347974707245</c:v>
                </c:pt>
                <c:pt idx="310">
                  <c:v>147.81115506229494</c:v>
                </c:pt>
                <c:pt idx="311">
                  <c:v>146.00309817848247</c:v>
                </c:pt>
                <c:pt idx="312">
                  <c:v>146.25779677612911</c:v>
                </c:pt>
                <c:pt idx="313">
                  <c:v>146.56723612340167</c:v>
                </c:pt>
                <c:pt idx="314">
                  <c:v>146.77415799659929</c:v>
                </c:pt>
                <c:pt idx="315">
                  <c:v>155.43862012339346</c:v>
                </c:pt>
                <c:pt idx="316">
                  <c:v>160.47881250511554</c:v>
                </c:pt>
                <c:pt idx="317">
                  <c:v>164.89513423136898</c:v>
                </c:pt>
              </c:numCache>
            </c:numRef>
          </c:val>
        </c:ser>
        <c:marker val="1"/>
        <c:axId val="142395264"/>
        <c:axId val="142396800"/>
      </c:lineChart>
      <c:dateAx>
        <c:axId val="142395264"/>
        <c:scaling>
          <c:orientation val="minMax"/>
        </c:scaling>
        <c:axPos val="b"/>
        <c:numFmt formatCode="mmm/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42396800"/>
        <c:crosses val="autoZero"/>
        <c:auto val="1"/>
        <c:lblOffset val="100"/>
        <c:baseTimeUnit val="months"/>
        <c:majorUnit val="1"/>
        <c:majorTimeUnit val="years"/>
        <c:minorUnit val="6"/>
        <c:minorTimeUnit val="months"/>
      </c:dateAx>
      <c:valAx>
        <c:axId val="142396800"/>
        <c:scaling>
          <c:orientation val="minMax"/>
        </c:scaling>
        <c:axPos val="l"/>
        <c:majorGridlines>
          <c:spPr>
            <a:ln w="3175">
              <a:solidFill>
                <a:srgbClr val="993366"/>
              </a:solidFill>
              <a:prstDash val="sysDash"/>
            </a:ln>
          </c:spPr>
        </c:majorGridlines>
        <c:numFmt formatCode="_-* #,##0.00_-;\-* #,##0.00_-;_-* &quot;-&quot;??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42395264"/>
        <c:crosses val="autoZero"/>
        <c:crossBetween val="midCat"/>
        <c:majorUnit val="25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318537073855305"/>
          <c:y val="0.9363784665579119"/>
          <c:w val="0.77247498678905391"/>
          <c:h val="5.546492659053900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65" b="1" i="0" u="none" strike="noStrike" baseline="0">
              <a:solidFill>
                <a:srgbClr val="993366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</c:chart>
  <c:spPr>
    <a:solidFill>
      <a:srgbClr val="993366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5" right="0.75" top="1" bottom="1" header="0.49212598499999999" footer="0.49212598499999999"/>
  <pageSetup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38825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-0.249977111117893"/>
    <pageSetUpPr fitToPage="1"/>
  </sheetPr>
  <dimension ref="A1:K1499"/>
  <sheetViews>
    <sheetView showGridLines="0" tabSelected="1" zoomScale="120" zoomScaleNormal="120" workbookViewId="0">
      <pane xSplit="1" ySplit="3" topLeftCell="B316" activePane="bottomRight" state="frozen"/>
      <selection pane="topRight" activeCell="B1" sqref="B1"/>
      <selection pane="bottomLeft" activeCell="A4" sqref="A4"/>
      <selection pane="bottomRight" activeCell="A324" sqref="A324"/>
    </sheetView>
  </sheetViews>
  <sheetFormatPr defaultRowHeight="16.5" customHeight="1"/>
  <cols>
    <col min="1" max="1" width="25.140625" style="48" customWidth="1"/>
    <col min="2" max="6" width="14.140625" style="16" customWidth="1"/>
    <col min="7" max="7" width="14.7109375" style="16" customWidth="1"/>
    <col min="8" max="8" width="14.140625" style="16" customWidth="1"/>
    <col min="9" max="9" width="1.85546875" style="16" customWidth="1"/>
    <col min="11" max="11" width="10.28515625" bestFit="1" customWidth="1"/>
  </cols>
  <sheetData>
    <row r="1" spans="1:9" ht="20.25" customHeight="1">
      <c r="A1" s="92" t="s">
        <v>0</v>
      </c>
      <c r="B1" s="92"/>
      <c r="C1" s="92"/>
      <c r="D1" s="92"/>
      <c r="E1" s="92"/>
      <c r="F1" s="92"/>
      <c r="G1" s="92"/>
      <c r="H1" s="92"/>
      <c r="I1" s="1"/>
    </row>
    <row r="2" spans="1:9" ht="16.5" customHeight="1">
      <c r="A2" s="93" t="s">
        <v>1</v>
      </c>
      <c r="B2" s="93"/>
      <c r="C2" s="93"/>
      <c r="D2" s="93"/>
      <c r="E2" s="93"/>
      <c r="F2" s="93"/>
      <c r="G2" s="93"/>
      <c r="H2" s="93"/>
      <c r="I2" s="2"/>
    </row>
    <row r="3" spans="1:9" ht="36" customHeight="1">
      <c r="A3" s="3" t="s">
        <v>2</v>
      </c>
      <c r="B3" s="4" t="s">
        <v>3</v>
      </c>
      <c r="C3" s="4" t="s">
        <v>4</v>
      </c>
      <c r="D3" s="5" t="s">
        <v>5</v>
      </c>
      <c r="E3" s="6" t="s">
        <v>6</v>
      </c>
      <c r="F3" s="6" t="s">
        <v>7</v>
      </c>
      <c r="G3" s="7" t="s">
        <v>8</v>
      </c>
      <c r="H3" s="8" t="s">
        <v>9</v>
      </c>
      <c r="I3" s="9"/>
    </row>
    <row r="4" spans="1:9" ht="16.5" customHeight="1">
      <c r="A4" s="10">
        <v>32874</v>
      </c>
      <c r="B4" s="11">
        <v>52468</v>
      </c>
      <c r="C4" s="11">
        <v>1065752</v>
      </c>
      <c r="D4" s="12">
        <f>B4+C4</f>
        <v>1118220</v>
      </c>
      <c r="E4" s="11">
        <v>0</v>
      </c>
      <c r="F4" s="13">
        <v>201506</v>
      </c>
      <c r="G4" s="14">
        <f>E4+F4</f>
        <v>201506</v>
      </c>
      <c r="H4" s="15">
        <f>D4+G4</f>
        <v>1319726</v>
      </c>
    </row>
    <row r="5" spans="1:9" ht="16.5" customHeight="1">
      <c r="A5" s="10">
        <v>32905</v>
      </c>
      <c r="B5" s="11">
        <v>143060</v>
      </c>
      <c r="C5" s="11">
        <v>933231</v>
      </c>
      <c r="D5" s="12">
        <f t="shared" ref="D5:D68" si="0">B5+C5</f>
        <v>1076291</v>
      </c>
      <c r="E5" s="11">
        <v>0</v>
      </c>
      <c r="F5" s="13">
        <v>214208</v>
      </c>
      <c r="G5" s="14">
        <f t="shared" ref="G5:G68" si="1">E5+F5</f>
        <v>214208</v>
      </c>
      <c r="H5" s="15">
        <f t="shared" ref="H5:H68" si="2">D5+G5</f>
        <v>1290499</v>
      </c>
    </row>
    <row r="6" spans="1:9" ht="16.5" customHeight="1">
      <c r="A6" s="10">
        <v>32933</v>
      </c>
      <c r="B6" s="11">
        <v>75235</v>
      </c>
      <c r="C6" s="11">
        <v>1215000</v>
      </c>
      <c r="D6" s="12">
        <f t="shared" si="0"/>
        <v>1290235</v>
      </c>
      <c r="E6" s="11">
        <v>0</v>
      </c>
      <c r="F6" s="13">
        <v>225253</v>
      </c>
      <c r="G6" s="14">
        <f t="shared" si="1"/>
        <v>225253</v>
      </c>
      <c r="H6" s="15">
        <f t="shared" si="2"/>
        <v>1515488</v>
      </c>
    </row>
    <row r="7" spans="1:9" ht="16.5" customHeight="1">
      <c r="A7" s="10">
        <v>32964</v>
      </c>
      <c r="B7" s="11">
        <v>118122</v>
      </c>
      <c r="C7" s="11">
        <v>900599</v>
      </c>
      <c r="D7" s="12">
        <f t="shared" si="0"/>
        <v>1018721</v>
      </c>
      <c r="E7" s="11">
        <v>0</v>
      </c>
      <c r="F7" s="13">
        <v>109949</v>
      </c>
      <c r="G7" s="14">
        <f t="shared" si="1"/>
        <v>109949</v>
      </c>
      <c r="H7" s="15">
        <f t="shared" si="2"/>
        <v>1128670</v>
      </c>
    </row>
    <row r="8" spans="1:9" ht="16.5" customHeight="1">
      <c r="A8" s="10">
        <v>32994</v>
      </c>
      <c r="B8" s="11">
        <v>104121</v>
      </c>
      <c r="C8" s="11">
        <v>855682</v>
      </c>
      <c r="D8" s="12">
        <f t="shared" si="0"/>
        <v>959803</v>
      </c>
      <c r="E8" s="11">
        <v>0</v>
      </c>
      <c r="F8" s="13">
        <v>339583</v>
      </c>
      <c r="G8" s="14">
        <f t="shared" si="1"/>
        <v>339583</v>
      </c>
      <c r="H8" s="15">
        <f t="shared" si="2"/>
        <v>1299386</v>
      </c>
    </row>
    <row r="9" spans="1:9" ht="16.5" customHeight="1">
      <c r="A9" s="10">
        <v>33025</v>
      </c>
      <c r="B9" s="11">
        <v>98767</v>
      </c>
      <c r="C9" s="11">
        <v>1005956</v>
      </c>
      <c r="D9" s="12">
        <f t="shared" si="0"/>
        <v>1104723</v>
      </c>
      <c r="E9" s="11">
        <v>0</v>
      </c>
      <c r="F9" s="13">
        <v>254316</v>
      </c>
      <c r="G9" s="14">
        <f t="shared" si="1"/>
        <v>254316</v>
      </c>
      <c r="H9" s="15">
        <f t="shared" si="2"/>
        <v>1359039</v>
      </c>
    </row>
    <row r="10" spans="1:9" ht="16.5" customHeight="1">
      <c r="A10" s="10">
        <v>33055</v>
      </c>
      <c r="B10" s="11">
        <v>117306</v>
      </c>
      <c r="C10" s="11">
        <v>611127</v>
      </c>
      <c r="D10" s="12">
        <f t="shared" si="0"/>
        <v>728433</v>
      </c>
      <c r="E10" s="11">
        <v>150</v>
      </c>
      <c r="F10" s="13">
        <v>145586</v>
      </c>
      <c r="G10" s="14">
        <f t="shared" si="1"/>
        <v>145736</v>
      </c>
      <c r="H10" s="15">
        <f t="shared" si="2"/>
        <v>874169</v>
      </c>
    </row>
    <row r="11" spans="1:9" ht="16.5" customHeight="1">
      <c r="A11" s="10">
        <v>33086</v>
      </c>
      <c r="B11" s="11">
        <v>229047</v>
      </c>
      <c r="C11" s="11">
        <v>1086333</v>
      </c>
      <c r="D11" s="12">
        <f t="shared" si="0"/>
        <v>1315380</v>
      </c>
      <c r="E11" s="11">
        <v>0</v>
      </c>
      <c r="F11" s="13">
        <v>191129</v>
      </c>
      <c r="G11" s="14">
        <f t="shared" si="1"/>
        <v>191129</v>
      </c>
      <c r="H11" s="15">
        <f t="shared" si="2"/>
        <v>1506509</v>
      </c>
    </row>
    <row r="12" spans="1:9" ht="16.5" customHeight="1">
      <c r="A12" s="10">
        <v>33117</v>
      </c>
      <c r="B12" s="11">
        <v>163439</v>
      </c>
      <c r="C12" s="11">
        <v>1075531</v>
      </c>
      <c r="D12" s="12">
        <f t="shared" si="0"/>
        <v>1238970</v>
      </c>
      <c r="E12" s="11">
        <v>139</v>
      </c>
      <c r="F12" s="13">
        <v>225367</v>
      </c>
      <c r="G12" s="14">
        <f t="shared" si="1"/>
        <v>225506</v>
      </c>
      <c r="H12" s="15">
        <f t="shared" si="2"/>
        <v>1464476</v>
      </c>
    </row>
    <row r="13" spans="1:9" ht="16.5" customHeight="1">
      <c r="A13" s="10">
        <v>33147</v>
      </c>
      <c r="B13" s="11">
        <v>81134</v>
      </c>
      <c r="C13" s="11">
        <v>548070</v>
      </c>
      <c r="D13" s="12">
        <f t="shared" si="0"/>
        <v>629204</v>
      </c>
      <c r="E13" s="11">
        <v>0</v>
      </c>
      <c r="F13" s="13">
        <v>98808</v>
      </c>
      <c r="G13" s="14">
        <f t="shared" si="1"/>
        <v>98808</v>
      </c>
      <c r="H13" s="15">
        <f t="shared" si="2"/>
        <v>728012</v>
      </c>
    </row>
    <row r="14" spans="1:9" ht="16.5" customHeight="1">
      <c r="A14" s="10">
        <v>33178</v>
      </c>
      <c r="B14" s="11">
        <v>412608</v>
      </c>
      <c r="C14" s="11">
        <v>1848290</v>
      </c>
      <c r="D14" s="12">
        <f t="shared" si="0"/>
        <v>2260898</v>
      </c>
      <c r="E14" s="11">
        <v>349</v>
      </c>
      <c r="F14" s="13">
        <v>246157</v>
      </c>
      <c r="G14" s="14">
        <f t="shared" si="1"/>
        <v>246506</v>
      </c>
      <c r="H14" s="15">
        <f t="shared" si="2"/>
        <v>2507404</v>
      </c>
    </row>
    <row r="15" spans="1:9" ht="16.5" customHeight="1">
      <c r="A15" s="10">
        <v>33208</v>
      </c>
      <c r="B15" s="11">
        <v>459797</v>
      </c>
      <c r="C15" s="11">
        <v>1369188</v>
      </c>
      <c r="D15" s="12">
        <f t="shared" si="0"/>
        <v>1828985</v>
      </c>
      <c r="E15" s="11">
        <v>0</v>
      </c>
      <c r="F15" s="13">
        <v>163686</v>
      </c>
      <c r="G15" s="14">
        <f t="shared" si="1"/>
        <v>163686</v>
      </c>
      <c r="H15" s="15">
        <f t="shared" si="2"/>
        <v>1992671</v>
      </c>
    </row>
    <row r="16" spans="1:9" ht="16.5" customHeight="1">
      <c r="A16" s="10">
        <v>33239</v>
      </c>
      <c r="B16" s="11">
        <v>454838</v>
      </c>
      <c r="C16" s="11">
        <v>1526567</v>
      </c>
      <c r="D16" s="12">
        <f t="shared" si="0"/>
        <v>1981405</v>
      </c>
      <c r="E16" s="11">
        <v>847</v>
      </c>
      <c r="F16" s="13">
        <v>130371</v>
      </c>
      <c r="G16" s="14">
        <f t="shared" si="1"/>
        <v>131218</v>
      </c>
      <c r="H16" s="15">
        <f t="shared" si="2"/>
        <v>2112623</v>
      </c>
    </row>
    <row r="17" spans="1:8" ht="16.5" customHeight="1">
      <c r="A17" s="10">
        <v>33270</v>
      </c>
      <c r="B17" s="11">
        <v>261385</v>
      </c>
      <c r="C17" s="11">
        <v>601040</v>
      </c>
      <c r="D17" s="12">
        <f t="shared" si="0"/>
        <v>862425</v>
      </c>
      <c r="E17" s="11">
        <v>0</v>
      </c>
      <c r="F17" s="13">
        <v>72998</v>
      </c>
      <c r="G17" s="14">
        <f t="shared" si="1"/>
        <v>72998</v>
      </c>
      <c r="H17" s="15">
        <f t="shared" si="2"/>
        <v>935423</v>
      </c>
    </row>
    <row r="18" spans="1:8" ht="16.5" customHeight="1">
      <c r="A18" s="10">
        <v>33298</v>
      </c>
      <c r="B18" s="11">
        <v>134297</v>
      </c>
      <c r="C18" s="11">
        <v>1575271</v>
      </c>
      <c r="D18" s="12">
        <f t="shared" si="0"/>
        <v>1709568</v>
      </c>
      <c r="E18" s="11">
        <v>853</v>
      </c>
      <c r="F18" s="13">
        <v>136476</v>
      </c>
      <c r="G18" s="14">
        <f t="shared" si="1"/>
        <v>137329</v>
      </c>
      <c r="H18" s="15">
        <f t="shared" si="2"/>
        <v>1846897</v>
      </c>
    </row>
    <row r="19" spans="1:8" ht="16.5" customHeight="1">
      <c r="A19" s="10">
        <v>33329</v>
      </c>
      <c r="B19" s="11">
        <v>64963</v>
      </c>
      <c r="C19" s="11">
        <v>1114181</v>
      </c>
      <c r="D19" s="12">
        <f t="shared" si="0"/>
        <v>1179144</v>
      </c>
      <c r="E19" s="11">
        <v>169</v>
      </c>
      <c r="F19" s="13">
        <v>191393</v>
      </c>
      <c r="G19" s="14">
        <f t="shared" si="1"/>
        <v>191562</v>
      </c>
      <c r="H19" s="15">
        <f t="shared" si="2"/>
        <v>1370706</v>
      </c>
    </row>
    <row r="20" spans="1:8" ht="16.5" customHeight="1">
      <c r="A20" s="10">
        <v>33359</v>
      </c>
      <c r="B20" s="11">
        <v>193803</v>
      </c>
      <c r="C20" s="11">
        <v>1122307</v>
      </c>
      <c r="D20" s="12">
        <f t="shared" si="0"/>
        <v>1316110</v>
      </c>
      <c r="E20" s="11">
        <v>167</v>
      </c>
      <c r="F20" s="13">
        <v>164718</v>
      </c>
      <c r="G20" s="14">
        <f t="shared" si="1"/>
        <v>164885</v>
      </c>
      <c r="H20" s="15">
        <f t="shared" si="2"/>
        <v>1480995</v>
      </c>
    </row>
    <row r="21" spans="1:8" ht="16.5" customHeight="1">
      <c r="A21" s="10">
        <v>33390</v>
      </c>
      <c r="B21" s="11">
        <v>134108</v>
      </c>
      <c r="C21" s="11">
        <v>1028632</v>
      </c>
      <c r="D21" s="12">
        <f t="shared" si="0"/>
        <v>1162740</v>
      </c>
      <c r="E21" s="11">
        <v>0</v>
      </c>
      <c r="F21" s="13">
        <v>108175</v>
      </c>
      <c r="G21" s="14">
        <f t="shared" si="1"/>
        <v>108175</v>
      </c>
      <c r="H21" s="15">
        <f t="shared" si="2"/>
        <v>1270915</v>
      </c>
    </row>
    <row r="22" spans="1:8" ht="16.5" customHeight="1">
      <c r="A22" s="10">
        <v>33420</v>
      </c>
      <c r="B22" s="11">
        <v>201225</v>
      </c>
      <c r="C22" s="11">
        <v>954959</v>
      </c>
      <c r="D22" s="12">
        <f t="shared" si="0"/>
        <v>1156184</v>
      </c>
      <c r="E22" s="11">
        <v>0</v>
      </c>
      <c r="F22" s="13">
        <v>143930</v>
      </c>
      <c r="G22" s="14">
        <f t="shared" si="1"/>
        <v>143930</v>
      </c>
      <c r="H22" s="15">
        <f t="shared" si="2"/>
        <v>1300114</v>
      </c>
    </row>
    <row r="23" spans="1:8" ht="16.5" customHeight="1">
      <c r="A23" s="10">
        <v>33451</v>
      </c>
      <c r="B23" s="11">
        <v>671755</v>
      </c>
      <c r="C23" s="11">
        <v>1549204</v>
      </c>
      <c r="D23" s="12">
        <f t="shared" si="0"/>
        <v>2220959</v>
      </c>
      <c r="E23" s="11">
        <v>437</v>
      </c>
      <c r="F23" s="13">
        <v>129158</v>
      </c>
      <c r="G23" s="14">
        <f t="shared" si="1"/>
        <v>129595</v>
      </c>
      <c r="H23" s="15">
        <f t="shared" si="2"/>
        <v>2350554</v>
      </c>
    </row>
    <row r="24" spans="1:8" ht="16.5" customHeight="1">
      <c r="A24" s="10">
        <v>33482</v>
      </c>
      <c r="B24" s="11">
        <v>422625</v>
      </c>
      <c r="C24" s="11">
        <v>1181847</v>
      </c>
      <c r="D24" s="12">
        <f t="shared" si="0"/>
        <v>1604472</v>
      </c>
      <c r="E24" s="11">
        <v>847</v>
      </c>
      <c r="F24" s="13">
        <v>90554</v>
      </c>
      <c r="G24" s="14">
        <f t="shared" si="1"/>
        <v>91401</v>
      </c>
      <c r="H24" s="15">
        <f t="shared" si="2"/>
        <v>1695873</v>
      </c>
    </row>
    <row r="25" spans="1:8" ht="16.5" customHeight="1">
      <c r="A25" s="10">
        <v>33512</v>
      </c>
      <c r="B25" s="11">
        <v>506376</v>
      </c>
      <c r="C25" s="11">
        <v>1667990</v>
      </c>
      <c r="D25" s="12">
        <f t="shared" si="0"/>
        <v>2174366</v>
      </c>
      <c r="E25" s="11">
        <v>30</v>
      </c>
      <c r="F25" s="13">
        <v>125571</v>
      </c>
      <c r="G25" s="14">
        <f t="shared" si="1"/>
        <v>125601</v>
      </c>
      <c r="H25" s="15">
        <f t="shared" si="2"/>
        <v>2299967</v>
      </c>
    </row>
    <row r="26" spans="1:8" ht="16.5" customHeight="1">
      <c r="A26" s="10">
        <v>33543</v>
      </c>
      <c r="B26" s="11">
        <v>357985</v>
      </c>
      <c r="C26" s="11">
        <v>1822609</v>
      </c>
      <c r="D26" s="12">
        <f t="shared" si="0"/>
        <v>2180594</v>
      </c>
      <c r="E26" s="11">
        <v>0</v>
      </c>
      <c r="F26" s="13">
        <v>118833</v>
      </c>
      <c r="G26" s="14">
        <f t="shared" si="1"/>
        <v>118833</v>
      </c>
      <c r="H26" s="15">
        <f t="shared" si="2"/>
        <v>2299427</v>
      </c>
    </row>
    <row r="27" spans="1:8" ht="16.5" customHeight="1">
      <c r="A27" s="10">
        <v>33573</v>
      </c>
      <c r="B27" s="11">
        <v>333775</v>
      </c>
      <c r="C27" s="11">
        <v>1687167</v>
      </c>
      <c r="D27" s="12">
        <f t="shared" si="0"/>
        <v>2020942</v>
      </c>
      <c r="E27" s="11">
        <v>437</v>
      </c>
      <c r="F27" s="13">
        <v>157045</v>
      </c>
      <c r="G27" s="14">
        <f t="shared" si="1"/>
        <v>157482</v>
      </c>
      <c r="H27" s="15">
        <f t="shared" si="2"/>
        <v>2178424</v>
      </c>
    </row>
    <row r="28" spans="1:8" ht="16.5" customHeight="1">
      <c r="A28" s="10">
        <v>33604</v>
      </c>
      <c r="B28" s="11">
        <v>259108</v>
      </c>
      <c r="C28" s="11">
        <v>1748702</v>
      </c>
      <c r="D28" s="12">
        <f t="shared" si="0"/>
        <v>2007810</v>
      </c>
      <c r="E28" s="11">
        <v>271</v>
      </c>
      <c r="F28" s="13">
        <v>143585</v>
      </c>
      <c r="G28" s="14">
        <f t="shared" si="1"/>
        <v>143856</v>
      </c>
      <c r="H28" s="15">
        <f t="shared" si="2"/>
        <v>2151666</v>
      </c>
    </row>
    <row r="29" spans="1:8" ht="16.5" customHeight="1">
      <c r="A29" s="10">
        <v>33635</v>
      </c>
      <c r="B29" s="11">
        <v>129615</v>
      </c>
      <c r="C29" s="11">
        <v>1668912</v>
      </c>
      <c r="D29" s="12">
        <f t="shared" si="0"/>
        <v>1798527</v>
      </c>
      <c r="E29" s="11">
        <v>585</v>
      </c>
      <c r="F29" s="13">
        <v>130777</v>
      </c>
      <c r="G29" s="14">
        <f t="shared" si="1"/>
        <v>131362</v>
      </c>
      <c r="H29" s="15">
        <f t="shared" si="2"/>
        <v>1929889</v>
      </c>
    </row>
    <row r="30" spans="1:8" ht="16.5" customHeight="1">
      <c r="A30" s="10">
        <v>33664</v>
      </c>
      <c r="B30" s="11">
        <v>94501</v>
      </c>
      <c r="C30" s="11">
        <v>1220741</v>
      </c>
      <c r="D30" s="12">
        <f t="shared" si="0"/>
        <v>1315242</v>
      </c>
      <c r="E30" s="11">
        <v>488</v>
      </c>
      <c r="F30" s="13">
        <v>172320</v>
      </c>
      <c r="G30" s="14">
        <f t="shared" si="1"/>
        <v>172808</v>
      </c>
      <c r="H30" s="15">
        <f t="shared" si="2"/>
        <v>1488050</v>
      </c>
    </row>
    <row r="31" spans="1:8" ht="16.5" customHeight="1">
      <c r="A31" s="10">
        <v>33695</v>
      </c>
      <c r="B31" s="11">
        <v>142534</v>
      </c>
      <c r="C31" s="11">
        <v>1191310</v>
      </c>
      <c r="D31" s="12">
        <f t="shared" si="0"/>
        <v>1333844</v>
      </c>
      <c r="E31" s="11">
        <v>253</v>
      </c>
      <c r="F31" s="13">
        <v>168503</v>
      </c>
      <c r="G31" s="14">
        <f t="shared" si="1"/>
        <v>168756</v>
      </c>
      <c r="H31" s="15">
        <f t="shared" si="2"/>
        <v>1502600</v>
      </c>
    </row>
    <row r="32" spans="1:8" ht="16.5" customHeight="1">
      <c r="A32" s="10">
        <v>33725</v>
      </c>
      <c r="B32" s="11">
        <v>128523</v>
      </c>
      <c r="C32" s="11">
        <v>1063019</v>
      </c>
      <c r="D32" s="12">
        <f t="shared" si="0"/>
        <v>1191542</v>
      </c>
      <c r="E32" s="11">
        <v>1306</v>
      </c>
      <c r="F32" s="13">
        <v>153874</v>
      </c>
      <c r="G32" s="14">
        <f t="shared" si="1"/>
        <v>155180</v>
      </c>
      <c r="H32" s="15">
        <f t="shared" si="2"/>
        <v>1346722</v>
      </c>
    </row>
    <row r="33" spans="1:8" ht="16.5" customHeight="1">
      <c r="A33" s="10">
        <v>33756</v>
      </c>
      <c r="B33" s="11">
        <v>190129</v>
      </c>
      <c r="C33" s="11">
        <v>1022091</v>
      </c>
      <c r="D33" s="12">
        <f t="shared" si="0"/>
        <v>1212220</v>
      </c>
      <c r="E33" s="11">
        <v>448</v>
      </c>
      <c r="F33" s="13">
        <v>160366</v>
      </c>
      <c r="G33" s="14">
        <f t="shared" si="1"/>
        <v>160814</v>
      </c>
      <c r="H33" s="15">
        <f t="shared" si="2"/>
        <v>1373034</v>
      </c>
    </row>
    <row r="34" spans="1:8" ht="16.5" customHeight="1">
      <c r="A34" s="10">
        <v>33786</v>
      </c>
      <c r="B34" s="11">
        <v>324002</v>
      </c>
      <c r="C34" s="11">
        <v>1161731</v>
      </c>
      <c r="D34" s="12">
        <f t="shared" si="0"/>
        <v>1485733</v>
      </c>
      <c r="E34" s="11">
        <v>1252</v>
      </c>
      <c r="F34" s="13">
        <v>279455</v>
      </c>
      <c r="G34" s="14">
        <f t="shared" si="1"/>
        <v>280707</v>
      </c>
      <c r="H34" s="15">
        <f t="shared" si="2"/>
        <v>1766440</v>
      </c>
    </row>
    <row r="35" spans="1:8" ht="16.5" customHeight="1">
      <c r="A35" s="10">
        <v>33817</v>
      </c>
      <c r="B35" s="11">
        <v>247078</v>
      </c>
      <c r="C35" s="11">
        <v>1072021</v>
      </c>
      <c r="D35" s="12">
        <f t="shared" si="0"/>
        <v>1319099</v>
      </c>
      <c r="E35" s="11">
        <v>2546</v>
      </c>
      <c r="F35" s="13">
        <v>163372</v>
      </c>
      <c r="G35" s="14">
        <f t="shared" si="1"/>
        <v>165918</v>
      </c>
      <c r="H35" s="15">
        <f t="shared" si="2"/>
        <v>1485017</v>
      </c>
    </row>
    <row r="36" spans="1:8" ht="16.5" customHeight="1">
      <c r="A36" s="10">
        <v>33848</v>
      </c>
      <c r="B36" s="11">
        <v>183112</v>
      </c>
      <c r="C36" s="11">
        <v>892373</v>
      </c>
      <c r="D36" s="12">
        <f t="shared" si="0"/>
        <v>1075485</v>
      </c>
      <c r="E36" s="11">
        <v>1476</v>
      </c>
      <c r="F36" s="13">
        <v>278393</v>
      </c>
      <c r="G36" s="14">
        <f t="shared" si="1"/>
        <v>279869</v>
      </c>
      <c r="H36" s="15">
        <f t="shared" si="2"/>
        <v>1355354</v>
      </c>
    </row>
    <row r="37" spans="1:8" ht="16.5" customHeight="1">
      <c r="A37" s="10">
        <v>33878</v>
      </c>
      <c r="B37" s="11">
        <v>206309</v>
      </c>
      <c r="C37" s="11">
        <v>1176387</v>
      </c>
      <c r="D37" s="12">
        <f t="shared" si="0"/>
        <v>1382696</v>
      </c>
      <c r="E37" s="11">
        <v>2316</v>
      </c>
      <c r="F37" s="13">
        <v>248938</v>
      </c>
      <c r="G37" s="14">
        <f t="shared" si="1"/>
        <v>251254</v>
      </c>
      <c r="H37" s="15">
        <f t="shared" si="2"/>
        <v>1633950</v>
      </c>
    </row>
    <row r="38" spans="1:8" ht="16.5" customHeight="1">
      <c r="A38" s="10">
        <v>33909</v>
      </c>
      <c r="B38" s="11">
        <v>68254</v>
      </c>
      <c r="C38" s="11">
        <v>867799</v>
      </c>
      <c r="D38" s="12">
        <f t="shared" si="0"/>
        <v>936053</v>
      </c>
      <c r="E38" s="11">
        <v>1583</v>
      </c>
      <c r="F38" s="13">
        <v>221017</v>
      </c>
      <c r="G38" s="14">
        <f t="shared" si="1"/>
        <v>222600</v>
      </c>
      <c r="H38" s="15">
        <f t="shared" si="2"/>
        <v>1158653</v>
      </c>
    </row>
    <row r="39" spans="1:8" ht="16.5" customHeight="1">
      <c r="A39" s="10">
        <v>33939</v>
      </c>
      <c r="B39" s="11">
        <v>87860</v>
      </c>
      <c r="C39" s="11">
        <v>1264268</v>
      </c>
      <c r="D39" s="12">
        <f t="shared" si="0"/>
        <v>1352128</v>
      </c>
      <c r="E39" s="11">
        <v>1684</v>
      </c>
      <c r="F39" s="13">
        <v>278514</v>
      </c>
      <c r="G39" s="14">
        <f t="shared" si="1"/>
        <v>280198</v>
      </c>
      <c r="H39" s="15">
        <f t="shared" si="2"/>
        <v>1632326</v>
      </c>
    </row>
    <row r="40" spans="1:8" ht="16.5" customHeight="1">
      <c r="A40" s="10">
        <v>33970</v>
      </c>
      <c r="B40" s="11">
        <v>25183</v>
      </c>
      <c r="C40" s="11">
        <v>571163</v>
      </c>
      <c r="D40" s="12">
        <f t="shared" si="0"/>
        <v>596346</v>
      </c>
      <c r="E40" s="11">
        <v>250</v>
      </c>
      <c r="F40" s="13">
        <v>171928</v>
      </c>
      <c r="G40" s="14">
        <f t="shared" si="1"/>
        <v>172178</v>
      </c>
      <c r="H40" s="15">
        <f t="shared" si="2"/>
        <v>768524</v>
      </c>
    </row>
    <row r="41" spans="1:8" ht="16.5" customHeight="1">
      <c r="A41" s="10">
        <v>34001</v>
      </c>
      <c r="B41" s="11">
        <v>19967</v>
      </c>
      <c r="C41" s="11">
        <v>976685</v>
      </c>
      <c r="D41" s="12">
        <f t="shared" si="0"/>
        <v>996652</v>
      </c>
      <c r="E41" s="11">
        <v>612</v>
      </c>
      <c r="F41" s="13">
        <v>219280</v>
      </c>
      <c r="G41" s="14">
        <f t="shared" si="1"/>
        <v>219892</v>
      </c>
      <c r="H41" s="15">
        <f t="shared" si="2"/>
        <v>1216544</v>
      </c>
    </row>
    <row r="42" spans="1:8" ht="16.5" customHeight="1">
      <c r="A42" s="10">
        <v>34029</v>
      </c>
      <c r="B42" s="11">
        <v>54438</v>
      </c>
      <c r="C42" s="11">
        <v>1242126</v>
      </c>
      <c r="D42" s="12">
        <f t="shared" si="0"/>
        <v>1296564</v>
      </c>
      <c r="E42" s="11">
        <v>477</v>
      </c>
      <c r="F42" s="13">
        <v>232942</v>
      </c>
      <c r="G42" s="14">
        <f t="shared" si="1"/>
        <v>233419</v>
      </c>
      <c r="H42" s="15">
        <f t="shared" si="2"/>
        <v>1529983</v>
      </c>
    </row>
    <row r="43" spans="1:8" ht="16.5" customHeight="1">
      <c r="A43" s="10">
        <v>34060</v>
      </c>
      <c r="B43" s="11">
        <v>112620</v>
      </c>
      <c r="C43" s="11">
        <v>823411</v>
      </c>
      <c r="D43" s="12">
        <f t="shared" si="0"/>
        <v>936031</v>
      </c>
      <c r="E43" s="11">
        <v>80</v>
      </c>
      <c r="F43" s="13">
        <v>143849</v>
      </c>
      <c r="G43" s="14">
        <f t="shared" si="1"/>
        <v>143929</v>
      </c>
      <c r="H43" s="15">
        <f t="shared" si="2"/>
        <v>1079960</v>
      </c>
    </row>
    <row r="44" spans="1:8" ht="16.5" customHeight="1">
      <c r="A44" s="10">
        <v>34090</v>
      </c>
      <c r="B44" s="11">
        <v>162935</v>
      </c>
      <c r="C44" s="11">
        <v>659082</v>
      </c>
      <c r="D44" s="12">
        <f t="shared" si="0"/>
        <v>822017</v>
      </c>
      <c r="E44" s="11">
        <v>0</v>
      </c>
      <c r="F44" s="13">
        <v>186925</v>
      </c>
      <c r="G44" s="14">
        <f t="shared" si="1"/>
        <v>186925</v>
      </c>
      <c r="H44" s="15">
        <f t="shared" si="2"/>
        <v>1008942</v>
      </c>
    </row>
    <row r="45" spans="1:8" ht="16.5" customHeight="1">
      <c r="A45" s="10">
        <v>34121</v>
      </c>
      <c r="B45" s="11">
        <v>293092</v>
      </c>
      <c r="C45" s="11">
        <v>768310</v>
      </c>
      <c r="D45" s="12">
        <f t="shared" si="0"/>
        <v>1061402</v>
      </c>
      <c r="E45" s="11">
        <v>499</v>
      </c>
      <c r="F45" s="13">
        <v>221023</v>
      </c>
      <c r="G45" s="14">
        <f t="shared" si="1"/>
        <v>221522</v>
      </c>
      <c r="H45" s="15">
        <f t="shared" si="2"/>
        <v>1282924</v>
      </c>
    </row>
    <row r="46" spans="1:8" ht="16.5" customHeight="1">
      <c r="A46" s="10">
        <v>34151</v>
      </c>
      <c r="B46" s="11">
        <v>541735</v>
      </c>
      <c r="C46" s="11">
        <v>920183</v>
      </c>
      <c r="D46" s="12">
        <f t="shared" si="0"/>
        <v>1461918</v>
      </c>
      <c r="E46" s="11">
        <v>1116</v>
      </c>
      <c r="F46" s="13">
        <v>140913</v>
      </c>
      <c r="G46" s="14">
        <f t="shared" si="1"/>
        <v>142029</v>
      </c>
      <c r="H46" s="15">
        <f t="shared" si="2"/>
        <v>1603947</v>
      </c>
    </row>
    <row r="47" spans="1:8" ht="16.5" customHeight="1">
      <c r="A47" s="10">
        <v>34182</v>
      </c>
      <c r="B47" s="11">
        <v>502555</v>
      </c>
      <c r="C47" s="11">
        <v>1112044</v>
      </c>
      <c r="D47" s="12">
        <f t="shared" si="0"/>
        <v>1614599</v>
      </c>
      <c r="E47" s="11">
        <v>24</v>
      </c>
      <c r="F47" s="13">
        <v>241078</v>
      </c>
      <c r="G47" s="14">
        <f t="shared" si="1"/>
        <v>241102</v>
      </c>
      <c r="H47" s="15">
        <f t="shared" si="2"/>
        <v>1855701</v>
      </c>
    </row>
    <row r="48" spans="1:8" ht="16.5" customHeight="1">
      <c r="A48" s="10">
        <v>34213</v>
      </c>
      <c r="B48" s="11">
        <v>391869</v>
      </c>
      <c r="C48" s="11">
        <v>1664951</v>
      </c>
      <c r="D48" s="12">
        <f t="shared" si="0"/>
        <v>2056820</v>
      </c>
      <c r="E48" s="11">
        <v>137</v>
      </c>
      <c r="F48" s="13">
        <v>292428</v>
      </c>
      <c r="G48" s="14">
        <f t="shared" si="1"/>
        <v>292565</v>
      </c>
      <c r="H48" s="15">
        <f t="shared" si="2"/>
        <v>2349385</v>
      </c>
    </row>
    <row r="49" spans="1:8" ht="16.5" customHeight="1">
      <c r="A49" s="10">
        <v>34243</v>
      </c>
      <c r="B49" s="11">
        <v>272756</v>
      </c>
      <c r="C49" s="11">
        <v>1224323</v>
      </c>
      <c r="D49" s="12">
        <f t="shared" si="0"/>
        <v>1497079</v>
      </c>
      <c r="E49" s="11">
        <v>199</v>
      </c>
      <c r="F49" s="13">
        <v>254481</v>
      </c>
      <c r="G49" s="14">
        <f t="shared" si="1"/>
        <v>254680</v>
      </c>
      <c r="H49" s="15">
        <f t="shared" si="2"/>
        <v>1751759</v>
      </c>
    </row>
    <row r="50" spans="1:8" ht="16.5" customHeight="1">
      <c r="A50" s="10">
        <v>34274</v>
      </c>
      <c r="B50" s="11">
        <v>159750</v>
      </c>
      <c r="C50" s="11">
        <v>1044290</v>
      </c>
      <c r="D50" s="12">
        <f t="shared" si="0"/>
        <v>1204040</v>
      </c>
      <c r="E50" s="11">
        <v>228</v>
      </c>
      <c r="F50" s="13">
        <v>289733</v>
      </c>
      <c r="G50" s="14">
        <f t="shared" si="1"/>
        <v>289961</v>
      </c>
      <c r="H50" s="15">
        <f t="shared" si="2"/>
        <v>1494001</v>
      </c>
    </row>
    <row r="51" spans="1:8" ht="16.5" customHeight="1">
      <c r="A51" s="10">
        <v>34304</v>
      </c>
      <c r="B51" s="11">
        <v>281347</v>
      </c>
      <c r="C51" s="11">
        <v>1319848</v>
      </c>
      <c r="D51" s="12">
        <f t="shared" si="0"/>
        <v>1601195</v>
      </c>
      <c r="E51" s="11">
        <v>21</v>
      </c>
      <c r="F51" s="13">
        <v>305521</v>
      </c>
      <c r="G51" s="14">
        <f t="shared" si="1"/>
        <v>305542</v>
      </c>
      <c r="H51" s="15">
        <f t="shared" si="2"/>
        <v>1906737</v>
      </c>
    </row>
    <row r="52" spans="1:8" ht="16.5" customHeight="1">
      <c r="A52" s="10">
        <v>34335</v>
      </c>
      <c r="B52" s="11">
        <v>114992</v>
      </c>
      <c r="C52" s="11">
        <v>1213171</v>
      </c>
      <c r="D52" s="12">
        <f t="shared" si="0"/>
        <v>1328163</v>
      </c>
      <c r="E52" s="11">
        <v>184</v>
      </c>
      <c r="F52" s="13">
        <v>257708</v>
      </c>
      <c r="G52" s="14">
        <f t="shared" si="1"/>
        <v>257892</v>
      </c>
      <c r="H52" s="15">
        <f t="shared" si="2"/>
        <v>1586055</v>
      </c>
    </row>
    <row r="53" spans="1:8" ht="16.5" customHeight="1">
      <c r="A53" s="10">
        <v>34366</v>
      </c>
      <c r="B53" s="11">
        <v>75837</v>
      </c>
      <c r="C53" s="11">
        <v>1122072</v>
      </c>
      <c r="D53" s="12">
        <f t="shared" si="0"/>
        <v>1197909</v>
      </c>
      <c r="E53" s="11">
        <v>54</v>
      </c>
      <c r="F53" s="13">
        <v>246736</v>
      </c>
      <c r="G53" s="14">
        <f t="shared" si="1"/>
        <v>246790</v>
      </c>
      <c r="H53" s="15">
        <f t="shared" si="2"/>
        <v>1444699</v>
      </c>
    </row>
    <row r="54" spans="1:8" ht="16.5" customHeight="1">
      <c r="A54" s="10">
        <v>34394</v>
      </c>
      <c r="B54" s="11">
        <v>41905</v>
      </c>
      <c r="C54" s="11">
        <v>1118495</v>
      </c>
      <c r="D54" s="12">
        <f t="shared" si="0"/>
        <v>1160400</v>
      </c>
      <c r="E54" s="11">
        <v>0</v>
      </c>
      <c r="F54" s="13">
        <v>263878</v>
      </c>
      <c r="G54" s="14">
        <f t="shared" si="1"/>
        <v>263878</v>
      </c>
      <c r="H54" s="15">
        <f t="shared" si="2"/>
        <v>1424278</v>
      </c>
    </row>
    <row r="55" spans="1:8" ht="16.5" customHeight="1">
      <c r="A55" s="10">
        <v>34425</v>
      </c>
      <c r="B55" s="11">
        <v>40707</v>
      </c>
      <c r="C55" s="11">
        <v>575179</v>
      </c>
      <c r="D55" s="12">
        <f t="shared" si="0"/>
        <v>615886</v>
      </c>
      <c r="E55" s="11">
        <v>779</v>
      </c>
      <c r="F55" s="13">
        <v>212631</v>
      </c>
      <c r="G55" s="14">
        <f t="shared" si="1"/>
        <v>213410</v>
      </c>
      <c r="H55" s="15">
        <f t="shared" si="2"/>
        <v>829296</v>
      </c>
    </row>
    <row r="56" spans="1:8" ht="16.5" customHeight="1">
      <c r="A56" s="10">
        <v>34455</v>
      </c>
      <c r="B56" s="11">
        <v>88910</v>
      </c>
      <c r="C56" s="11">
        <v>742958</v>
      </c>
      <c r="D56" s="12">
        <f t="shared" si="0"/>
        <v>831868</v>
      </c>
      <c r="E56" s="11">
        <v>1017</v>
      </c>
      <c r="F56" s="13">
        <v>214361.45499999999</v>
      </c>
      <c r="G56" s="14">
        <f t="shared" si="1"/>
        <v>215378.45499999999</v>
      </c>
      <c r="H56" s="15">
        <f t="shared" si="2"/>
        <v>1047246.455</v>
      </c>
    </row>
    <row r="57" spans="1:8" ht="16.5" customHeight="1">
      <c r="A57" s="10">
        <v>34486</v>
      </c>
      <c r="B57" s="11">
        <v>201065</v>
      </c>
      <c r="C57" s="11">
        <v>794639</v>
      </c>
      <c r="D57" s="12">
        <f t="shared" si="0"/>
        <v>995704</v>
      </c>
      <c r="E57" s="11">
        <v>740</v>
      </c>
      <c r="F57" s="13">
        <v>161336</v>
      </c>
      <c r="G57" s="14">
        <f t="shared" si="1"/>
        <v>162076</v>
      </c>
      <c r="H57" s="15">
        <f t="shared" si="2"/>
        <v>1157780</v>
      </c>
    </row>
    <row r="58" spans="1:8" ht="16.5" customHeight="1">
      <c r="A58" s="10">
        <v>34516</v>
      </c>
      <c r="B58" s="11">
        <v>279620</v>
      </c>
      <c r="C58" s="11">
        <v>805722</v>
      </c>
      <c r="D58" s="12">
        <f t="shared" si="0"/>
        <v>1085342</v>
      </c>
      <c r="E58" s="11">
        <v>391</v>
      </c>
      <c r="F58" s="13">
        <v>204297</v>
      </c>
      <c r="G58" s="14">
        <f t="shared" si="1"/>
        <v>204688</v>
      </c>
      <c r="H58" s="15">
        <f t="shared" si="2"/>
        <v>1290030</v>
      </c>
    </row>
    <row r="59" spans="1:8" ht="16.5" customHeight="1">
      <c r="A59" s="10">
        <v>34547</v>
      </c>
      <c r="B59" s="11">
        <v>298246</v>
      </c>
      <c r="C59" s="11">
        <v>1176077</v>
      </c>
      <c r="D59" s="12">
        <f t="shared" si="0"/>
        <v>1474323</v>
      </c>
      <c r="E59" s="11">
        <v>89</v>
      </c>
      <c r="F59" s="13">
        <v>229358</v>
      </c>
      <c r="G59" s="14">
        <f t="shared" si="1"/>
        <v>229447</v>
      </c>
      <c r="H59" s="15">
        <f t="shared" si="2"/>
        <v>1703770</v>
      </c>
    </row>
    <row r="60" spans="1:8" ht="16.5" customHeight="1">
      <c r="A60" s="10">
        <v>34578</v>
      </c>
      <c r="B60" s="11">
        <v>320144</v>
      </c>
      <c r="C60" s="11">
        <v>920620</v>
      </c>
      <c r="D60" s="12">
        <f t="shared" si="0"/>
        <v>1240764</v>
      </c>
      <c r="E60" s="11">
        <v>556</v>
      </c>
      <c r="F60" s="13">
        <v>203106</v>
      </c>
      <c r="G60" s="14">
        <f t="shared" si="1"/>
        <v>203662</v>
      </c>
      <c r="H60" s="15">
        <f t="shared" si="2"/>
        <v>1444426</v>
      </c>
    </row>
    <row r="61" spans="1:8" ht="16.5" customHeight="1">
      <c r="A61" s="10">
        <v>34608</v>
      </c>
      <c r="B61" s="11">
        <v>235258</v>
      </c>
      <c r="C61" s="11">
        <v>1378526</v>
      </c>
      <c r="D61" s="12">
        <f t="shared" si="0"/>
        <v>1613784</v>
      </c>
      <c r="E61" s="11">
        <v>925</v>
      </c>
      <c r="F61" s="13">
        <v>222251</v>
      </c>
      <c r="G61" s="14">
        <f t="shared" si="1"/>
        <v>223176</v>
      </c>
      <c r="H61" s="15">
        <f t="shared" si="2"/>
        <v>1836960</v>
      </c>
    </row>
    <row r="62" spans="1:8" ht="16.5" customHeight="1">
      <c r="A62" s="10">
        <v>34639</v>
      </c>
      <c r="B62" s="11">
        <v>216337</v>
      </c>
      <c r="C62" s="11">
        <v>1462858</v>
      </c>
      <c r="D62" s="12">
        <f t="shared" si="0"/>
        <v>1679195</v>
      </c>
      <c r="E62" s="11">
        <v>316</v>
      </c>
      <c r="F62" s="13">
        <v>236596</v>
      </c>
      <c r="G62" s="14">
        <f t="shared" si="1"/>
        <v>236912</v>
      </c>
      <c r="H62" s="15">
        <f t="shared" si="2"/>
        <v>1916107</v>
      </c>
    </row>
    <row r="63" spans="1:8" ht="16.5" customHeight="1">
      <c r="A63" s="10">
        <v>34669</v>
      </c>
      <c r="B63" s="11">
        <v>221309</v>
      </c>
      <c r="C63" s="11">
        <v>1131222</v>
      </c>
      <c r="D63" s="12">
        <f t="shared" si="0"/>
        <v>1352531</v>
      </c>
      <c r="E63" s="11">
        <v>317</v>
      </c>
      <c r="F63" s="13">
        <v>238300</v>
      </c>
      <c r="G63" s="14">
        <f t="shared" si="1"/>
        <v>238617</v>
      </c>
      <c r="H63" s="15">
        <f t="shared" si="2"/>
        <v>1591148</v>
      </c>
    </row>
    <row r="64" spans="1:8" ht="16.5" customHeight="1">
      <c r="A64" s="10">
        <v>34700</v>
      </c>
      <c r="B64" s="11">
        <v>123521</v>
      </c>
      <c r="C64" s="11">
        <v>753198</v>
      </c>
      <c r="D64" s="12">
        <f t="shared" si="0"/>
        <v>876719</v>
      </c>
      <c r="E64" s="11">
        <v>1297</v>
      </c>
      <c r="F64" s="13">
        <v>140541</v>
      </c>
      <c r="G64" s="14">
        <f t="shared" si="1"/>
        <v>141838</v>
      </c>
      <c r="H64" s="15">
        <f t="shared" si="2"/>
        <v>1018557</v>
      </c>
    </row>
    <row r="65" spans="1:8" ht="16.5" customHeight="1">
      <c r="A65" s="10">
        <v>34731</v>
      </c>
      <c r="B65" s="11">
        <v>76165</v>
      </c>
      <c r="C65" s="11">
        <v>720839</v>
      </c>
      <c r="D65" s="12">
        <f t="shared" si="0"/>
        <v>797004</v>
      </c>
      <c r="E65" s="11">
        <v>1491</v>
      </c>
      <c r="F65" s="13">
        <v>185297</v>
      </c>
      <c r="G65" s="14">
        <f t="shared" si="1"/>
        <v>186788</v>
      </c>
      <c r="H65" s="15">
        <f t="shared" si="2"/>
        <v>983792</v>
      </c>
    </row>
    <row r="66" spans="1:8" ht="16.5" customHeight="1">
      <c r="A66" s="10">
        <v>34759</v>
      </c>
      <c r="B66" s="11">
        <v>45976</v>
      </c>
      <c r="C66" s="11">
        <v>880451</v>
      </c>
      <c r="D66" s="12">
        <f t="shared" si="0"/>
        <v>926427</v>
      </c>
      <c r="E66" s="11">
        <v>63</v>
      </c>
      <c r="F66" s="13">
        <v>190786</v>
      </c>
      <c r="G66" s="14">
        <f t="shared" si="1"/>
        <v>190849</v>
      </c>
      <c r="H66" s="15">
        <f t="shared" si="2"/>
        <v>1117276</v>
      </c>
    </row>
    <row r="67" spans="1:8" ht="16.5" customHeight="1">
      <c r="A67" s="10">
        <v>34790</v>
      </c>
      <c r="B67" s="11">
        <v>95045</v>
      </c>
      <c r="C67" s="11">
        <v>932245</v>
      </c>
      <c r="D67" s="12">
        <f t="shared" si="0"/>
        <v>1027290</v>
      </c>
      <c r="E67" s="11">
        <v>915</v>
      </c>
      <c r="F67" s="13">
        <v>149155</v>
      </c>
      <c r="G67" s="14">
        <f t="shared" si="1"/>
        <v>150070</v>
      </c>
      <c r="H67" s="15">
        <f t="shared" si="2"/>
        <v>1177360</v>
      </c>
    </row>
    <row r="68" spans="1:8" ht="16.5" customHeight="1">
      <c r="A68" s="10">
        <v>34820</v>
      </c>
      <c r="B68" s="11">
        <v>83430</v>
      </c>
      <c r="C68" s="11">
        <v>965968</v>
      </c>
      <c r="D68" s="12">
        <f t="shared" si="0"/>
        <v>1049398</v>
      </c>
      <c r="E68" s="11">
        <v>458</v>
      </c>
      <c r="F68" s="13">
        <v>140157</v>
      </c>
      <c r="G68" s="14">
        <f t="shared" si="1"/>
        <v>140615</v>
      </c>
      <c r="H68" s="15">
        <f t="shared" si="2"/>
        <v>1190013</v>
      </c>
    </row>
    <row r="69" spans="1:8" ht="16.5" customHeight="1">
      <c r="A69" s="10">
        <v>34851</v>
      </c>
      <c r="B69" s="11">
        <v>167204</v>
      </c>
      <c r="C69" s="11">
        <v>1120540</v>
      </c>
      <c r="D69" s="12">
        <f t="shared" ref="D69:D132" si="3">B69+C69</f>
        <v>1287744</v>
      </c>
      <c r="E69" s="11">
        <v>1079</v>
      </c>
      <c r="F69" s="13">
        <v>346997</v>
      </c>
      <c r="G69" s="14">
        <f t="shared" ref="G69:G132" si="4">E69+F69</f>
        <v>348076</v>
      </c>
      <c r="H69" s="15">
        <f t="shared" ref="H69:H132" si="5">D69+G69</f>
        <v>1635820</v>
      </c>
    </row>
    <row r="70" spans="1:8" ht="16.5" customHeight="1">
      <c r="A70" s="10">
        <v>34881</v>
      </c>
      <c r="B70" s="11">
        <v>156320</v>
      </c>
      <c r="C70" s="11">
        <v>799116</v>
      </c>
      <c r="D70" s="12">
        <f t="shared" si="3"/>
        <v>955436</v>
      </c>
      <c r="E70" s="11">
        <v>0</v>
      </c>
      <c r="F70" s="13">
        <v>213535</v>
      </c>
      <c r="G70" s="14">
        <f t="shared" si="4"/>
        <v>213535</v>
      </c>
      <c r="H70" s="15">
        <f t="shared" si="5"/>
        <v>1168971</v>
      </c>
    </row>
    <row r="71" spans="1:8" ht="16.5" customHeight="1">
      <c r="A71" s="10">
        <v>34912</v>
      </c>
      <c r="B71" s="11">
        <v>222289</v>
      </c>
      <c r="C71" s="11">
        <v>934333</v>
      </c>
      <c r="D71" s="12">
        <f t="shared" si="3"/>
        <v>1156622</v>
      </c>
      <c r="E71" s="11">
        <v>316</v>
      </c>
      <c r="F71" s="13">
        <v>261478</v>
      </c>
      <c r="G71" s="14">
        <f t="shared" si="4"/>
        <v>261794</v>
      </c>
      <c r="H71" s="15">
        <f t="shared" si="5"/>
        <v>1418416</v>
      </c>
    </row>
    <row r="72" spans="1:8" ht="16.5" customHeight="1">
      <c r="A72" s="10">
        <v>34943</v>
      </c>
      <c r="B72" s="11">
        <v>151664</v>
      </c>
      <c r="C72" s="11">
        <v>1131092</v>
      </c>
      <c r="D72" s="12">
        <f t="shared" si="3"/>
        <v>1282756</v>
      </c>
      <c r="E72" s="11">
        <v>847</v>
      </c>
      <c r="F72" s="13">
        <v>223076</v>
      </c>
      <c r="G72" s="14">
        <f t="shared" si="4"/>
        <v>223923</v>
      </c>
      <c r="H72" s="15">
        <f t="shared" si="5"/>
        <v>1506679</v>
      </c>
    </row>
    <row r="73" spans="1:8" ht="16.5" customHeight="1">
      <c r="A73" s="10">
        <v>34973</v>
      </c>
      <c r="B73" s="11">
        <v>75960</v>
      </c>
      <c r="C73" s="11">
        <v>910329</v>
      </c>
      <c r="D73" s="12">
        <f t="shared" si="3"/>
        <v>986289</v>
      </c>
      <c r="E73" s="11">
        <v>2330</v>
      </c>
      <c r="F73" s="13">
        <v>249093</v>
      </c>
      <c r="G73" s="14">
        <f t="shared" si="4"/>
        <v>251423</v>
      </c>
      <c r="H73" s="15">
        <f t="shared" si="5"/>
        <v>1237712</v>
      </c>
    </row>
    <row r="74" spans="1:8" ht="16.5" customHeight="1">
      <c r="A74" s="10">
        <v>35004</v>
      </c>
      <c r="B74" s="11">
        <v>65876</v>
      </c>
      <c r="C74" s="11">
        <v>734170</v>
      </c>
      <c r="D74" s="12">
        <f t="shared" si="3"/>
        <v>800046</v>
      </c>
      <c r="E74" s="11">
        <v>960</v>
      </c>
      <c r="F74" s="13">
        <v>227239.85</v>
      </c>
      <c r="G74" s="14">
        <f t="shared" si="4"/>
        <v>228199.85</v>
      </c>
      <c r="H74" s="15">
        <f t="shared" si="5"/>
        <v>1028245.85</v>
      </c>
    </row>
    <row r="75" spans="1:8" ht="16.5" customHeight="1">
      <c r="A75" s="10">
        <v>35034</v>
      </c>
      <c r="B75" s="11">
        <v>25125</v>
      </c>
      <c r="C75" s="11">
        <v>758156</v>
      </c>
      <c r="D75" s="12">
        <f t="shared" si="3"/>
        <v>783281</v>
      </c>
      <c r="E75" s="11">
        <v>420</v>
      </c>
      <c r="F75" s="13">
        <v>287306.15000000002</v>
      </c>
      <c r="G75" s="14">
        <f t="shared" si="4"/>
        <v>287726.15000000002</v>
      </c>
      <c r="H75" s="15">
        <f t="shared" si="5"/>
        <v>1071007.1499999999</v>
      </c>
    </row>
    <row r="76" spans="1:8" ht="16.5" customHeight="1">
      <c r="A76" s="10">
        <v>35065</v>
      </c>
      <c r="B76" s="11">
        <v>18505</v>
      </c>
      <c r="C76" s="11">
        <v>570712</v>
      </c>
      <c r="D76" s="12">
        <f t="shared" si="3"/>
        <v>589217</v>
      </c>
      <c r="E76" s="11">
        <v>123</v>
      </c>
      <c r="F76" s="13">
        <v>173749.55</v>
      </c>
      <c r="G76" s="14">
        <f t="shared" si="4"/>
        <v>173872.55</v>
      </c>
      <c r="H76" s="15">
        <f t="shared" si="5"/>
        <v>763089.55</v>
      </c>
    </row>
    <row r="77" spans="1:8" ht="16.5" customHeight="1">
      <c r="A77" s="10">
        <v>35096</v>
      </c>
      <c r="B77" s="11">
        <v>24710</v>
      </c>
      <c r="C77" s="11">
        <v>568357</v>
      </c>
      <c r="D77" s="12">
        <f t="shared" si="3"/>
        <v>593067</v>
      </c>
      <c r="E77" s="11">
        <v>734</v>
      </c>
      <c r="F77" s="13">
        <v>196052.75</v>
      </c>
      <c r="G77" s="14">
        <f t="shared" si="4"/>
        <v>196786.75</v>
      </c>
      <c r="H77" s="15">
        <f t="shared" si="5"/>
        <v>789853.75</v>
      </c>
    </row>
    <row r="78" spans="1:8" ht="16.5" customHeight="1">
      <c r="A78" s="10">
        <v>35125</v>
      </c>
      <c r="B78" s="11">
        <v>10710</v>
      </c>
      <c r="C78" s="11">
        <v>572337</v>
      </c>
      <c r="D78" s="12">
        <f t="shared" si="3"/>
        <v>583047</v>
      </c>
      <c r="E78" s="11">
        <v>450</v>
      </c>
      <c r="F78" s="13">
        <v>224410.65</v>
      </c>
      <c r="G78" s="14">
        <f t="shared" si="4"/>
        <v>224860.65</v>
      </c>
      <c r="H78" s="15">
        <f t="shared" si="5"/>
        <v>807907.65</v>
      </c>
    </row>
    <row r="79" spans="1:8" ht="16.5" customHeight="1">
      <c r="A79" s="10">
        <v>35156</v>
      </c>
      <c r="B79" s="11">
        <v>10450</v>
      </c>
      <c r="C79" s="11">
        <v>532450</v>
      </c>
      <c r="D79" s="12">
        <f t="shared" si="3"/>
        <v>542900</v>
      </c>
      <c r="E79" s="11">
        <v>535</v>
      </c>
      <c r="F79" s="13">
        <v>189377.75</v>
      </c>
      <c r="G79" s="14">
        <f t="shared" si="4"/>
        <v>189912.75</v>
      </c>
      <c r="H79" s="15">
        <f t="shared" si="5"/>
        <v>732812.75</v>
      </c>
    </row>
    <row r="80" spans="1:8" ht="16.5" customHeight="1">
      <c r="A80" s="10">
        <v>35186</v>
      </c>
      <c r="B80" s="11">
        <v>72545</v>
      </c>
      <c r="C80" s="11">
        <v>622785</v>
      </c>
      <c r="D80" s="12">
        <f t="shared" si="3"/>
        <v>695330</v>
      </c>
      <c r="E80" s="11">
        <v>485</v>
      </c>
      <c r="F80" s="13">
        <v>186512.35</v>
      </c>
      <c r="G80" s="14">
        <f t="shared" si="4"/>
        <v>186997.35</v>
      </c>
      <c r="H80" s="15">
        <f t="shared" si="5"/>
        <v>882327.35</v>
      </c>
    </row>
    <row r="81" spans="1:8" ht="16.5" customHeight="1">
      <c r="A81" s="10">
        <v>35217</v>
      </c>
      <c r="B81" s="11">
        <v>150415</v>
      </c>
      <c r="C81" s="11">
        <v>598356</v>
      </c>
      <c r="D81" s="12">
        <f t="shared" si="3"/>
        <v>748771</v>
      </c>
      <c r="E81" s="11">
        <v>2183</v>
      </c>
      <c r="F81" s="13">
        <v>249921.05</v>
      </c>
      <c r="G81" s="14">
        <f t="shared" si="4"/>
        <v>252104.05</v>
      </c>
      <c r="H81" s="15">
        <f t="shared" si="5"/>
        <v>1000875.05</v>
      </c>
    </row>
    <row r="82" spans="1:8" ht="16.5" customHeight="1">
      <c r="A82" s="10">
        <v>35247</v>
      </c>
      <c r="B82" s="11">
        <v>249563</v>
      </c>
      <c r="C82" s="11">
        <v>913249</v>
      </c>
      <c r="D82" s="12">
        <f t="shared" si="3"/>
        <v>1162812</v>
      </c>
      <c r="E82" s="11">
        <v>475</v>
      </c>
      <c r="F82" s="13">
        <v>186380.75</v>
      </c>
      <c r="G82" s="14">
        <f t="shared" si="4"/>
        <v>186855.75</v>
      </c>
      <c r="H82" s="15">
        <f t="shared" si="5"/>
        <v>1349667.75</v>
      </c>
    </row>
    <row r="83" spans="1:8" ht="16.5" customHeight="1">
      <c r="A83" s="10">
        <v>35278</v>
      </c>
      <c r="B83" s="11">
        <v>184485</v>
      </c>
      <c r="C83" s="11">
        <v>1405372</v>
      </c>
      <c r="D83" s="12">
        <f t="shared" si="3"/>
        <v>1589857</v>
      </c>
      <c r="E83" s="11">
        <v>426</v>
      </c>
      <c r="F83" s="13">
        <v>230792.75</v>
      </c>
      <c r="G83" s="14">
        <f t="shared" si="4"/>
        <v>231218.75</v>
      </c>
      <c r="H83" s="15">
        <f t="shared" si="5"/>
        <v>1821075.75</v>
      </c>
    </row>
    <row r="84" spans="1:8" ht="16.5" customHeight="1">
      <c r="A84" s="10">
        <v>35309</v>
      </c>
      <c r="B84" s="11">
        <v>74467</v>
      </c>
      <c r="C84" s="11">
        <v>1082013</v>
      </c>
      <c r="D84" s="12">
        <f t="shared" si="3"/>
        <v>1156480</v>
      </c>
      <c r="E84" s="11">
        <v>237</v>
      </c>
      <c r="F84" s="13">
        <v>172447.85</v>
      </c>
      <c r="G84" s="14">
        <f t="shared" si="4"/>
        <v>172684.85</v>
      </c>
      <c r="H84" s="15">
        <f t="shared" si="5"/>
        <v>1329164.8500000001</v>
      </c>
    </row>
    <row r="85" spans="1:8" ht="16.5" customHeight="1">
      <c r="A85" s="10">
        <v>35339</v>
      </c>
      <c r="B85" s="11">
        <v>80160</v>
      </c>
      <c r="C85" s="11">
        <v>1827805</v>
      </c>
      <c r="D85" s="12">
        <f t="shared" si="3"/>
        <v>1907965</v>
      </c>
      <c r="E85" s="11">
        <v>1793</v>
      </c>
      <c r="F85" s="13">
        <v>256604.05</v>
      </c>
      <c r="G85" s="14">
        <f t="shared" si="4"/>
        <v>258397.05</v>
      </c>
      <c r="H85" s="15">
        <f t="shared" si="5"/>
        <v>2166362.0499999998</v>
      </c>
    </row>
    <row r="86" spans="1:8" ht="16.5" customHeight="1">
      <c r="A86" s="10">
        <v>35370</v>
      </c>
      <c r="B86" s="11">
        <v>42575</v>
      </c>
      <c r="C86" s="11">
        <v>1617143</v>
      </c>
      <c r="D86" s="12">
        <f t="shared" si="3"/>
        <v>1659718</v>
      </c>
      <c r="E86" s="11">
        <v>163</v>
      </c>
      <c r="F86" s="13">
        <v>217852</v>
      </c>
      <c r="G86" s="14">
        <f t="shared" si="4"/>
        <v>218015</v>
      </c>
      <c r="H86" s="15">
        <f t="shared" si="5"/>
        <v>1877733</v>
      </c>
    </row>
    <row r="87" spans="1:8" ht="16.5" customHeight="1">
      <c r="A87" s="10">
        <v>35400</v>
      </c>
      <c r="B87" s="11">
        <v>41485</v>
      </c>
      <c r="C87" s="11">
        <v>1493571</v>
      </c>
      <c r="D87" s="12">
        <f t="shared" si="3"/>
        <v>1535056</v>
      </c>
      <c r="E87" s="11">
        <v>350</v>
      </c>
      <c r="F87" s="13">
        <v>234293</v>
      </c>
      <c r="G87" s="14">
        <f t="shared" si="4"/>
        <v>234643</v>
      </c>
      <c r="H87" s="15">
        <f t="shared" si="5"/>
        <v>1769699</v>
      </c>
    </row>
    <row r="88" spans="1:8" ht="16.5" customHeight="1">
      <c r="A88" s="10">
        <v>35431</v>
      </c>
      <c r="B88" s="11">
        <v>23810</v>
      </c>
      <c r="C88" s="11">
        <v>1240874</v>
      </c>
      <c r="D88" s="12">
        <f t="shared" si="3"/>
        <v>1264684</v>
      </c>
      <c r="E88" s="11">
        <v>390</v>
      </c>
      <c r="F88" s="13">
        <v>182010</v>
      </c>
      <c r="G88" s="14">
        <f t="shared" si="4"/>
        <v>182400</v>
      </c>
      <c r="H88" s="15">
        <f t="shared" si="5"/>
        <v>1447084</v>
      </c>
    </row>
    <row r="89" spans="1:8" ht="16.5" customHeight="1">
      <c r="A89" s="10">
        <v>35462</v>
      </c>
      <c r="B89" s="11">
        <v>27031</v>
      </c>
      <c r="C89" s="11">
        <v>1076394</v>
      </c>
      <c r="D89" s="12">
        <f t="shared" si="3"/>
        <v>1103425</v>
      </c>
      <c r="E89" s="11">
        <v>601</v>
      </c>
      <c r="F89" s="13">
        <v>164401</v>
      </c>
      <c r="G89" s="14">
        <f t="shared" si="4"/>
        <v>165002</v>
      </c>
      <c r="H89" s="15">
        <f t="shared" si="5"/>
        <v>1268427</v>
      </c>
    </row>
    <row r="90" spans="1:8" ht="16.5" customHeight="1">
      <c r="A90" s="10">
        <v>35490</v>
      </c>
      <c r="B90" s="11">
        <v>20492</v>
      </c>
      <c r="C90" s="11">
        <v>1529601</v>
      </c>
      <c r="D90" s="12">
        <f t="shared" si="3"/>
        <v>1550093</v>
      </c>
      <c r="E90" s="11">
        <v>267</v>
      </c>
      <c r="F90" s="13">
        <v>188865</v>
      </c>
      <c r="G90" s="14">
        <f t="shared" si="4"/>
        <v>189132</v>
      </c>
      <c r="H90" s="15">
        <f t="shared" si="5"/>
        <v>1739225</v>
      </c>
    </row>
    <row r="91" spans="1:8" ht="16.5" customHeight="1">
      <c r="A91" s="10">
        <v>35521</v>
      </c>
      <c r="B91" s="11">
        <v>39186</v>
      </c>
      <c r="C91" s="11">
        <v>1197325</v>
      </c>
      <c r="D91" s="12">
        <f t="shared" si="3"/>
        <v>1236511</v>
      </c>
      <c r="E91" s="11">
        <v>521</v>
      </c>
      <c r="F91" s="13">
        <v>143030.5</v>
      </c>
      <c r="G91" s="14">
        <f t="shared" si="4"/>
        <v>143551.5</v>
      </c>
      <c r="H91" s="15">
        <f t="shared" si="5"/>
        <v>1380062.5</v>
      </c>
    </row>
    <row r="92" spans="1:8" ht="16.5" customHeight="1">
      <c r="A92" s="10">
        <v>35551</v>
      </c>
      <c r="B92" s="11">
        <v>74992</v>
      </c>
      <c r="C92" s="11">
        <v>1346488</v>
      </c>
      <c r="D92" s="12">
        <f t="shared" si="3"/>
        <v>1421480</v>
      </c>
      <c r="E92" s="11">
        <v>55</v>
      </c>
      <c r="F92" s="13">
        <v>143851</v>
      </c>
      <c r="G92" s="14">
        <f t="shared" si="4"/>
        <v>143906</v>
      </c>
      <c r="H92" s="15">
        <f t="shared" si="5"/>
        <v>1565386</v>
      </c>
    </row>
    <row r="93" spans="1:8" ht="16.5" customHeight="1">
      <c r="A93" s="10">
        <v>35582</v>
      </c>
      <c r="B93" s="11">
        <v>102525</v>
      </c>
      <c r="C93" s="11">
        <v>904140</v>
      </c>
      <c r="D93" s="12">
        <f t="shared" si="3"/>
        <v>1006665</v>
      </c>
      <c r="E93" s="11">
        <v>85</v>
      </c>
      <c r="F93" s="13">
        <v>168810</v>
      </c>
      <c r="G93" s="14">
        <f t="shared" si="4"/>
        <v>168895</v>
      </c>
      <c r="H93" s="15">
        <f t="shared" si="5"/>
        <v>1175560</v>
      </c>
    </row>
    <row r="94" spans="1:8" ht="16.5" customHeight="1">
      <c r="A94" s="10">
        <v>35612</v>
      </c>
      <c r="B94" s="11">
        <v>84755</v>
      </c>
      <c r="C94" s="11">
        <v>836700</v>
      </c>
      <c r="D94" s="12">
        <f t="shared" si="3"/>
        <v>921455</v>
      </c>
      <c r="E94" s="11">
        <v>43</v>
      </c>
      <c r="F94" s="13">
        <v>259333</v>
      </c>
      <c r="G94" s="14">
        <f t="shared" si="4"/>
        <v>259376</v>
      </c>
      <c r="H94" s="15">
        <f t="shared" si="5"/>
        <v>1180831</v>
      </c>
    </row>
    <row r="95" spans="1:8" ht="16.5" customHeight="1">
      <c r="A95" s="10">
        <v>35643</v>
      </c>
      <c r="B95" s="11">
        <v>59277</v>
      </c>
      <c r="C95" s="11">
        <v>1134190</v>
      </c>
      <c r="D95" s="12">
        <f t="shared" si="3"/>
        <v>1193467</v>
      </c>
      <c r="E95" s="11">
        <v>256</v>
      </c>
      <c r="F95" s="13">
        <v>240014</v>
      </c>
      <c r="G95" s="14">
        <f t="shared" si="4"/>
        <v>240270</v>
      </c>
      <c r="H95" s="15">
        <f t="shared" si="5"/>
        <v>1433737</v>
      </c>
    </row>
    <row r="96" spans="1:8" ht="16.5" customHeight="1">
      <c r="A96" s="10">
        <v>35674</v>
      </c>
      <c r="B96" s="11">
        <v>36720</v>
      </c>
      <c r="C96" s="11">
        <v>1247359</v>
      </c>
      <c r="D96" s="12">
        <f t="shared" si="3"/>
        <v>1284079</v>
      </c>
      <c r="E96" s="11">
        <v>0</v>
      </c>
      <c r="F96" s="13">
        <v>240374</v>
      </c>
      <c r="G96" s="14">
        <f t="shared" si="4"/>
        <v>240374</v>
      </c>
      <c r="H96" s="15">
        <f t="shared" si="5"/>
        <v>1524453</v>
      </c>
    </row>
    <row r="97" spans="1:8" ht="16.5" customHeight="1">
      <c r="A97" s="10">
        <v>35704</v>
      </c>
      <c r="B97" s="11">
        <v>35470</v>
      </c>
      <c r="C97" s="11">
        <v>1289932</v>
      </c>
      <c r="D97" s="12">
        <f t="shared" si="3"/>
        <v>1325402</v>
      </c>
      <c r="E97" s="11">
        <v>182</v>
      </c>
      <c r="F97" s="13">
        <v>224882</v>
      </c>
      <c r="G97" s="14">
        <f t="shared" si="4"/>
        <v>225064</v>
      </c>
      <c r="H97" s="15">
        <f t="shared" si="5"/>
        <v>1550466</v>
      </c>
    </row>
    <row r="98" spans="1:8" ht="16.5" customHeight="1">
      <c r="A98" s="10">
        <v>35735</v>
      </c>
      <c r="B98" s="11">
        <v>31374</v>
      </c>
      <c r="C98" s="11">
        <v>996742</v>
      </c>
      <c r="D98" s="12">
        <f t="shared" si="3"/>
        <v>1028116</v>
      </c>
      <c r="E98" s="11">
        <v>1187</v>
      </c>
      <c r="F98" s="13">
        <v>135160.70000000001</v>
      </c>
      <c r="G98" s="14">
        <f t="shared" si="4"/>
        <v>136347.70000000001</v>
      </c>
      <c r="H98" s="15">
        <f t="shared" si="5"/>
        <v>1164463.7</v>
      </c>
    </row>
    <row r="99" spans="1:8" ht="16.5" customHeight="1">
      <c r="A99" s="10">
        <v>35765</v>
      </c>
      <c r="B99" s="11">
        <v>8795</v>
      </c>
      <c r="C99" s="11">
        <v>1089541</v>
      </c>
      <c r="D99" s="12">
        <f t="shared" si="3"/>
        <v>1098336</v>
      </c>
      <c r="E99" s="11">
        <v>683</v>
      </c>
      <c r="F99" s="13">
        <v>243142.3</v>
      </c>
      <c r="G99" s="14">
        <f t="shared" si="4"/>
        <v>243825.3</v>
      </c>
      <c r="H99" s="15">
        <f t="shared" si="5"/>
        <v>1342161.3</v>
      </c>
    </row>
    <row r="100" spans="1:8" ht="16.5" customHeight="1">
      <c r="A100" s="10">
        <v>35796</v>
      </c>
      <c r="B100" s="11">
        <v>13640</v>
      </c>
      <c r="C100" s="11">
        <v>818449</v>
      </c>
      <c r="D100" s="12">
        <f t="shared" si="3"/>
        <v>832089</v>
      </c>
      <c r="E100" s="11">
        <v>19</v>
      </c>
      <c r="F100" s="13">
        <v>139372.29999999999</v>
      </c>
      <c r="G100" s="14">
        <f t="shared" si="4"/>
        <v>139391.29999999999</v>
      </c>
      <c r="H100" s="15">
        <f t="shared" si="5"/>
        <v>971480.3</v>
      </c>
    </row>
    <row r="101" spans="1:8" ht="16.5" customHeight="1">
      <c r="A101" s="10">
        <v>35827</v>
      </c>
      <c r="B101" s="11">
        <v>9520</v>
      </c>
      <c r="C101" s="11">
        <v>945957</v>
      </c>
      <c r="D101" s="12">
        <f t="shared" si="3"/>
        <v>955477</v>
      </c>
      <c r="E101" s="11">
        <v>49</v>
      </c>
      <c r="F101" s="13">
        <v>135891.29999999999</v>
      </c>
      <c r="G101" s="14">
        <f t="shared" si="4"/>
        <v>135940.29999999999</v>
      </c>
      <c r="H101" s="15">
        <f t="shared" si="5"/>
        <v>1091417.3</v>
      </c>
    </row>
    <row r="102" spans="1:8" ht="16.5" customHeight="1">
      <c r="A102" s="10">
        <v>35855</v>
      </c>
      <c r="B102" s="11">
        <v>13725</v>
      </c>
      <c r="C102" s="11">
        <v>725339</v>
      </c>
      <c r="D102" s="12">
        <f t="shared" si="3"/>
        <v>739064</v>
      </c>
      <c r="E102" s="11">
        <v>42</v>
      </c>
      <c r="F102" s="13">
        <v>116877</v>
      </c>
      <c r="G102" s="14">
        <f t="shared" si="4"/>
        <v>116919</v>
      </c>
      <c r="H102" s="15">
        <f t="shared" si="5"/>
        <v>855983</v>
      </c>
    </row>
    <row r="103" spans="1:8" ht="16.5" customHeight="1">
      <c r="A103" s="10">
        <v>35886</v>
      </c>
      <c r="B103" s="11">
        <v>18630</v>
      </c>
      <c r="C103" s="11">
        <v>781977</v>
      </c>
      <c r="D103" s="12">
        <f t="shared" si="3"/>
        <v>800607</v>
      </c>
      <c r="E103" s="11">
        <v>300</v>
      </c>
      <c r="F103" s="13">
        <v>116371</v>
      </c>
      <c r="G103" s="14">
        <f t="shared" si="4"/>
        <v>116671</v>
      </c>
      <c r="H103" s="15">
        <f t="shared" si="5"/>
        <v>917278</v>
      </c>
    </row>
    <row r="104" spans="1:8" ht="16.5" customHeight="1">
      <c r="A104" s="10">
        <v>35916</v>
      </c>
      <c r="B104" s="11">
        <v>82174</v>
      </c>
      <c r="C104" s="11">
        <v>935046</v>
      </c>
      <c r="D104" s="12">
        <f t="shared" si="3"/>
        <v>1017220</v>
      </c>
      <c r="E104" s="11">
        <v>317</v>
      </c>
      <c r="F104" s="13">
        <v>148613</v>
      </c>
      <c r="G104" s="14">
        <f t="shared" si="4"/>
        <v>148930</v>
      </c>
      <c r="H104" s="15">
        <f t="shared" si="5"/>
        <v>1166150</v>
      </c>
    </row>
    <row r="105" spans="1:8" ht="16.5" customHeight="1">
      <c r="A105" s="10">
        <v>35947</v>
      </c>
      <c r="B105" s="11">
        <v>159897</v>
      </c>
      <c r="C105" s="11">
        <v>1122622</v>
      </c>
      <c r="D105" s="12">
        <f t="shared" si="3"/>
        <v>1282519</v>
      </c>
      <c r="E105" s="11">
        <v>212</v>
      </c>
      <c r="F105" s="13">
        <v>146998</v>
      </c>
      <c r="G105" s="14">
        <f t="shared" si="4"/>
        <v>147210</v>
      </c>
      <c r="H105" s="15">
        <f t="shared" si="5"/>
        <v>1429729</v>
      </c>
    </row>
    <row r="106" spans="1:8" ht="16.5" customHeight="1">
      <c r="A106" s="10">
        <v>35977</v>
      </c>
      <c r="B106" s="11">
        <v>127345</v>
      </c>
      <c r="C106" s="11">
        <v>1537319</v>
      </c>
      <c r="D106" s="12">
        <f t="shared" si="3"/>
        <v>1664664</v>
      </c>
      <c r="E106" s="11">
        <v>80</v>
      </c>
      <c r="F106" s="13">
        <v>191957.8</v>
      </c>
      <c r="G106" s="14">
        <f t="shared" si="4"/>
        <v>192037.8</v>
      </c>
      <c r="H106" s="15">
        <f t="shared" si="5"/>
        <v>1856701.8</v>
      </c>
    </row>
    <row r="107" spans="1:8" ht="16.5" customHeight="1">
      <c r="A107" s="10">
        <v>36008</v>
      </c>
      <c r="B107" s="11">
        <v>121993</v>
      </c>
      <c r="C107" s="11">
        <v>1580756</v>
      </c>
      <c r="D107" s="12">
        <f t="shared" si="3"/>
        <v>1702749</v>
      </c>
      <c r="E107" s="11">
        <v>19</v>
      </c>
      <c r="F107" s="13">
        <v>145771.29999999999</v>
      </c>
      <c r="G107" s="14">
        <f t="shared" si="4"/>
        <v>145790.29999999999</v>
      </c>
      <c r="H107" s="15">
        <f t="shared" si="5"/>
        <v>1848539.3</v>
      </c>
    </row>
    <row r="108" spans="1:8" ht="16.5" customHeight="1">
      <c r="A108" s="10">
        <v>36039</v>
      </c>
      <c r="B108" s="11">
        <v>104663</v>
      </c>
      <c r="C108" s="11">
        <v>1949115</v>
      </c>
      <c r="D108" s="12">
        <f t="shared" si="3"/>
        <v>2053778</v>
      </c>
      <c r="E108" s="11">
        <v>10</v>
      </c>
      <c r="F108" s="13">
        <v>123624.2</v>
      </c>
      <c r="G108" s="14">
        <f t="shared" si="4"/>
        <v>123634.2</v>
      </c>
      <c r="H108" s="15">
        <f t="shared" si="5"/>
        <v>2177412.2000000002</v>
      </c>
    </row>
    <row r="109" spans="1:8" ht="16.5" customHeight="1">
      <c r="A109" s="10">
        <v>36069</v>
      </c>
      <c r="B109" s="11">
        <v>104687</v>
      </c>
      <c r="C109" s="11">
        <v>1915048</v>
      </c>
      <c r="D109" s="12">
        <f t="shared" si="3"/>
        <v>2019735</v>
      </c>
      <c r="E109" s="11">
        <v>328</v>
      </c>
      <c r="F109" s="13">
        <v>109284.5</v>
      </c>
      <c r="G109" s="14">
        <f t="shared" si="4"/>
        <v>109612.5</v>
      </c>
      <c r="H109" s="15">
        <f t="shared" si="5"/>
        <v>2129347.5</v>
      </c>
    </row>
    <row r="110" spans="1:8" ht="16.5" customHeight="1">
      <c r="A110" s="10">
        <v>36100</v>
      </c>
      <c r="B110" s="11">
        <v>67125</v>
      </c>
      <c r="C110" s="11">
        <v>1632035</v>
      </c>
      <c r="D110" s="12">
        <f t="shared" si="3"/>
        <v>1699160</v>
      </c>
      <c r="E110" s="11">
        <v>698</v>
      </c>
      <c r="F110" s="13">
        <v>166037.79999999999</v>
      </c>
      <c r="G110" s="14">
        <f t="shared" si="4"/>
        <v>166735.79999999999</v>
      </c>
      <c r="H110" s="15">
        <f t="shared" si="5"/>
        <v>1865895.8</v>
      </c>
    </row>
    <row r="111" spans="1:8" ht="16.5" customHeight="1">
      <c r="A111" s="10">
        <v>36130</v>
      </c>
      <c r="B111" s="11">
        <v>121000</v>
      </c>
      <c r="C111" s="11">
        <v>1673034</v>
      </c>
      <c r="D111" s="12">
        <f t="shared" si="3"/>
        <v>1794034</v>
      </c>
      <c r="E111" s="11">
        <v>349</v>
      </c>
      <c r="F111" s="13">
        <v>121037.8</v>
      </c>
      <c r="G111" s="14">
        <f t="shared" si="4"/>
        <v>121386.8</v>
      </c>
      <c r="H111" s="15">
        <f t="shared" si="5"/>
        <v>1915420.8</v>
      </c>
    </row>
    <row r="112" spans="1:8" ht="16.5" customHeight="1">
      <c r="A112" s="10">
        <v>36161</v>
      </c>
      <c r="B112" s="11">
        <v>107948</v>
      </c>
      <c r="C112" s="11">
        <v>1300406</v>
      </c>
      <c r="D112" s="12">
        <f t="shared" si="3"/>
        <v>1408354</v>
      </c>
      <c r="E112" s="11">
        <v>67</v>
      </c>
      <c r="F112" s="13">
        <v>136498.20000000001</v>
      </c>
      <c r="G112" s="14">
        <f t="shared" si="4"/>
        <v>136565.20000000001</v>
      </c>
      <c r="H112" s="15">
        <f t="shared" si="5"/>
        <v>1544919.2</v>
      </c>
    </row>
    <row r="113" spans="1:8" ht="16.5" customHeight="1">
      <c r="A113" s="10">
        <v>36192</v>
      </c>
      <c r="B113" s="11">
        <v>333235</v>
      </c>
      <c r="C113" s="11">
        <v>1517846</v>
      </c>
      <c r="D113" s="12">
        <f t="shared" si="3"/>
        <v>1851081</v>
      </c>
      <c r="E113" s="11">
        <v>29</v>
      </c>
      <c r="F113" s="13">
        <v>162608.5</v>
      </c>
      <c r="G113" s="14">
        <f t="shared" si="4"/>
        <v>162637.5</v>
      </c>
      <c r="H113" s="15">
        <f t="shared" si="5"/>
        <v>2013718.5</v>
      </c>
    </row>
    <row r="114" spans="1:8" ht="16.5" customHeight="1">
      <c r="A114" s="10">
        <v>36220</v>
      </c>
      <c r="B114" s="11">
        <v>259442</v>
      </c>
      <c r="C114" s="11">
        <v>1826439</v>
      </c>
      <c r="D114" s="12">
        <f t="shared" si="3"/>
        <v>2085881</v>
      </c>
      <c r="E114" s="11">
        <v>1005</v>
      </c>
      <c r="F114" s="13">
        <v>190073.8</v>
      </c>
      <c r="G114" s="14">
        <f t="shared" si="4"/>
        <v>191078.8</v>
      </c>
      <c r="H114" s="15">
        <f t="shared" si="5"/>
        <v>2276959.7999999998</v>
      </c>
    </row>
    <row r="115" spans="1:8" ht="16.5" customHeight="1">
      <c r="A115" s="10">
        <v>36251</v>
      </c>
      <c r="B115" s="11">
        <v>112044</v>
      </c>
      <c r="C115" s="11">
        <v>1658824</v>
      </c>
      <c r="D115" s="12">
        <f t="shared" si="3"/>
        <v>1770868</v>
      </c>
      <c r="E115" s="11">
        <v>0</v>
      </c>
      <c r="F115" s="13">
        <v>133497.29999999999</v>
      </c>
      <c r="G115" s="14">
        <f t="shared" si="4"/>
        <v>133497.29999999999</v>
      </c>
      <c r="H115" s="15">
        <f t="shared" si="5"/>
        <v>1904365.3</v>
      </c>
    </row>
    <row r="116" spans="1:8" ht="16.5" customHeight="1">
      <c r="A116" s="10">
        <v>36281</v>
      </c>
      <c r="B116" s="11">
        <v>198736</v>
      </c>
      <c r="C116" s="11">
        <v>1407250</v>
      </c>
      <c r="D116" s="12">
        <f t="shared" si="3"/>
        <v>1605986</v>
      </c>
      <c r="E116" s="11">
        <v>0</v>
      </c>
      <c r="F116" s="13">
        <v>109270.8</v>
      </c>
      <c r="G116" s="14">
        <f t="shared" si="4"/>
        <v>109270.8</v>
      </c>
      <c r="H116" s="15">
        <f t="shared" si="5"/>
        <v>1715256.8</v>
      </c>
    </row>
    <row r="117" spans="1:8" ht="16.5" customHeight="1">
      <c r="A117" s="10">
        <v>36312</v>
      </c>
      <c r="B117" s="11">
        <v>158253</v>
      </c>
      <c r="C117" s="11">
        <v>1452811</v>
      </c>
      <c r="D117" s="12">
        <f t="shared" si="3"/>
        <v>1611064</v>
      </c>
      <c r="E117" s="11">
        <v>203</v>
      </c>
      <c r="F117" s="13">
        <v>124346</v>
      </c>
      <c r="G117" s="14">
        <f t="shared" si="4"/>
        <v>124549</v>
      </c>
      <c r="H117" s="15">
        <f t="shared" si="5"/>
        <v>1735613</v>
      </c>
    </row>
    <row r="118" spans="1:8" ht="16.5" customHeight="1">
      <c r="A118" s="10">
        <v>36342</v>
      </c>
      <c r="B118" s="11">
        <v>243532</v>
      </c>
      <c r="C118" s="11">
        <v>1281582</v>
      </c>
      <c r="D118" s="12">
        <f t="shared" si="3"/>
        <v>1525114</v>
      </c>
      <c r="E118" s="11">
        <v>0</v>
      </c>
      <c r="F118" s="13">
        <v>140144</v>
      </c>
      <c r="G118" s="14">
        <f t="shared" si="4"/>
        <v>140144</v>
      </c>
      <c r="H118" s="15">
        <f t="shared" si="5"/>
        <v>1665258</v>
      </c>
    </row>
    <row r="119" spans="1:8" ht="16.5" customHeight="1">
      <c r="A119" s="10">
        <v>36373</v>
      </c>
      <c r="B119" s="11">
        <v>270293</v>
      </c>
      <c r="C119" s="11">
        <v>1532662</v>
      </c>
      <c r="D119" s="12">
        <f t="shared" si="3"/>
        <v>1802955</v>
      </c>
      <c r="E119" s="11">
        <v>395</v>
      </c>
      <c r="F119" s="13">
        <v>168928</v>
      </c>
      <c r="G119" s="14">
        <f t="shared" si="4"/>
        <v>169323</v>
      </c>
      <c r="H119" s="15">
        <f t="shared" si="5"/>
        <v>1972278</v>
      </c>
    </row>
    <row r="120" spans="1:8" ht="16.5" customHeight="1">
      <c r="A120" s="10">
        <v>36404</v>
      </c>
      <c r="B120" s="11">
        <v>249577</v>
      </c>
      <c r="C120" s="11">
        <v>1692334</v>
      </c>
      <c r="D120" s="12">
        <f t="shared" si="3"/>
        <v>1941911</v>
      </c>
      <c r="E120" s="11">
        <v>0</v>
      </c>
      <c r="F120" s="13">
        <v>223520</v>
      </c>
      <c r="G120" s="14">
        <f t="shared" si="4"/>
        <v>223520</v>
      </c>
      <c r="H120" s="15">
        <f t="shared" si="5"/>
        <v>2165431</v>
      </c>
    </row>
    <row r="121" spans="1:8" ht="16.5" customHeight="1">
      <c r="A121" s="10">
        <v>36434</v>
      </c>
      <c r="B121" s="11">
        <v>163050</v>
      </c>
      <c r="C121" s="11">
        <v>1653609</v>
      </c>
      <c r="D121" s="12">
        <f t="shared" si="3"/>
        <v>1816659</v>
      </c>
      <c r="E121" s="11">
        <v>600</v>
      </c>
      <c r="F121" s="13">
        <v>196686</v>
      </c>
      <c r="G121" s="14">
        <f t="shared" si="4"/>
        <v>197286</v>
      </c>
      <c r="H121" s="15">
        <f t="shared" si="5"/>
        <v>2013945</v>
      </c>
    </row>
    <row r="122" spans="1:8" ht="16.5" customHeight="1">
      <c r="A122" s="10">
        <v>36465</v>
      </c>
      <c r="B122" s="11">
        <v>109246</v>
      </c>
      <c r="C122" s="11">
        <v>1791646</v>
      </c>
      <c r="D122" s="12">
        <f t="shared" si="3"/>
        <v>1900892</v>
      </c>
      <c r="E122" s="11">
        <v>0</v>
      </c>
      <c r="F122" s="13">
        <v>172237</v>
      </c>
      <c r="G122" s="14">
        <f t="shared" si="4"/>
        <v>172237</v>
      </c>
      <c r="H122" s="15">
        <f t="shared" si="5"/>
        <v>2073129</v>
      </c>
    </row>
    <row r="123" spans="1:8" ht="16.5" customHeight="1">
      <c r="A123" s="10">
        <v>36495</v>
      </c>
      <c r="B123" s="11">
        <v>101966</v>
      </c>
      <c r="C123" s="11">
        <v>1635254</v>
      </c>
      <c r="D123" s="12">
        <f t="shared" si="3"/>
        <v>1737220</v>
      </c>
      <c r="E123" s="11">
        <v>570</v>
      </c>
      <c r="F123" s="13">
        <v>202881</v>
      </c>
      <c r="G123" s="14">
        <f t="shared" si="4"/>
        <v>203451</v>
      </c>
      <c r="H123" s="15">
        <f t="shared" si="5"/>
        <v>1940671</v>
      </c>
    </row>
    <row r="124" spans="1:8" ht="16.5" customHeight="1">
      <c r="A124" s="10">
        <v>36526</v>
      </c>
      <c r="B124" s="13">
        <v>29916</v>
      </c>
      <c r="C124" s="13">
        <v>1054156</v>
      </c>
      <c r="D124" s="17">
        <f t="shared" si="3"/>
        <v>1084072</v>
      </c>
      <c r="E124" s="13">
        <v>194</v>
      </c>
      <c r="F124" s="13">
        <v>105184</v>
      </c>
      <c r="G124" s="14">
        <f t="shared" si="4"/>
        <v>105378</v>
      </c>
      <c r="H124" s="15">
        <f t="shared" si="5"/>
        <v>1189450</v>
      </c>
    </row>
    <row r="125" spans="1:8" ht="16.5" customHeight="1">
      <c r="A125" s="10">
        <v>36557</v>
      </c>
      <c r="B125" s="13">
        <v>24925</v>
      </c>
      <c r="C125" s="13">
        <v>1308197</v>
      </c>
      <c r="D125" s="17">
        <f t="shared" si="3"/>
        <v>1333122</v>
      </c>
      <c r="E125" s="13">
        <v>616</v>
      </c>
      <c r="F125" s="13">
        <v>153575</v>
      </c>
      <c r="G125" s="14">
        <f t="shared" si="4"/>
        <v>154191</v>
      </c>
      <c r="H125" s="15">
        <f t="shared" si="5"/>
        <v>1487313</v>
      </c>
    </row>
    <row r="126" spans="1:8" ht="16.5" customHeight="1">
      <c r="A126" s="10">
        <v>36586</v>
      </c>
      <c r="B126" s="13">
        <v>28154</v>
      </c>
      <c r="C126" s="13">
        <v>1112455</v>
      </c>
      <c r="D126" s="17">
        <f t="shared" si="3"/>
        <v>1140609</v>
      </c>
      <c r="E126" s="13">
        <v>1022</v>
      </c>
      <c r="F126" s="13">
        <v>117774</v>
      </c>
      <c r="G126" s="14">
        <f t="shared" si="4"/>
        <v>118796</v>
      </c>
      <c r="H126" s="15">
        <f t="shared" si="5"/>
        <v>1259405</v>
      </c>
    </row>
    <row r="127" spans="1:8" ht="16.5" customHeight="1">
      <c r="A127" s="10">
        <v>36617</v>
      </c>
      <c r="B127" s="13">
        <v>13426</v>
      </c>
      <c r="C127" s="13">
        <v>1188619</v>
      </c>
      <c r="D127" s="17">
        <f t="shared" si="3"/>
        <v>1202045</v>
      </c>
      <c r="E127" s="13">
        <v>608</v>
      </c>
      <c r="F127" s="13">
        <v>159797</v>
      </c>
      <c r="G127" s="14">
        <f t="shared" si="4"/>
        <v>160405</v>
      </c>
      <c r="H127" s="15">
        <f t="shared" si="5"/>
        <v>1362450</v>
      </c>
    </row>
    <row r="128" spans="1:8" ht="16.5" customHeight="1">
      <c r="A128" s="10">
        <v>36647</v>
      </c>
      <c r="B128" s="13">
        <v>101522</v>
      </c>
      <c r="C128" s="13">
        <v>1218384</v>
      </c>
      <c r="D128" s="17">
        <f t="shared" si="3"/>
        <v>1319906</v>
      </c>
      <c r="E128" s="13">
        <v>1234</v>
      </c>
      <c r="F128" s="13">
        <v>162003</v>
      </c>
      <c r="G128" s="14">
        <f t="shared" si="4"/>
        <v>163237</v>
      </c>
      <c r="H128" s="15">
        <f t="shared" si="5"/>
        <v>1483143</v>
      </c>
    </row>
    <row r="129" spans="1:9" ht="16.5" customHeight="1">
      <c r="A129" s="10">
        <v>36678</v>
      </c>
      <c r="B129" s="13">
        <v>169382</v>
      </c>
      <c r="C129" s="13">
        <v>1165792</v>
      </c>
      <c r="D129" s="17">
        <f t="shared" si="3"/>
        <v>1335174</v>
      </c>
      <c r="E129" s="13">
        <v>1933</v>
      </c>
      <c r="F129" s="13">
        <v>208461</v>
      </c>
      <c r="G129" s="14">
        <f t="shared" si="4"/>
        <v>210394</v>
      </c>
      <c r="H129" s="15">
        <f t="shared" si="5"/>
        <v>1545568</v>
      </c>
    </row>
    <row r="130" spans="1:9" ht="16.5" customHeight="1">
      <c r="A130" s="10">
        <v>36708</v>
      </c>
      <c r="B130" s="13">
        <v>62419</v>
      </c>
      <c r="C130" s="13">
        <v>800317</v>
      </c>
      <c r="D130" s="17">
        <f t="shared" si="3"/>
        <v>862736</v>
      </c>
      <c r="E130" s="13">
        <v>2207</v>
      </c>
      <c r="F130" s="13">
        <v>157379</v>
      </c>
      <c r="G130" s="14">
        <f t="shared" si="4"/>
        <v>159586</v>
      </c>
      <c r="H130" s="15">
        <f t="shared" si="5"/>
        <v>1022322</v>
      </c>
    </row>
    <row r="131" spans="1:9" ht="16.5" customHeight="1">
      <c r="A131" s="10">
        <v>36739</v>
      </c>
      <c r="B131" s="13">
        <v>111493</v>
      </c>
      <c r="C131" s="13">
        <v>1501966</v>
      </c>
      <c r="D131" s="17">
        <f t="shared" si="3"/>
        <v>1613459</v>
      </c>
      <c r="E131" s="13">
        <v>1358</v>
      </c>
      <c r="F131" s="13">
        <v>176319</v>
      </c>
      <c r="G131" s="14">
        <f t="shared" si="4"/>
        <v>177677</v>
      </c>
      <c r="H131" s="15">
        <f t="shared" si="5"/>
        <v>1791136</v>
      </c>
    </row>
    <row r="132" spans="1:9" ht="16.5" customHeight="1">
      <c r="A132" s="10">
        <v>36770</v>
      </c>
      <c r="B132" s="13">
        <v>48920</v>
      </c>
      <c r="C132" s="13">
        <v>1403244</v>
      </c>
      <c r="D132" s="17">
        <f t="shared" si="3"/>
        <v>1452164</v>
      </c>
      <c r="E132" s="13">
        <v>1772</v>
      </c>
      <c r="F132" s="13">
        <v>194723</v>
      </c>
      <c r="G132" s="14">
        <f t="shared" si="4"/>
        <v>196495</v>
      </c>
      <c r="H132" s="15">
        <f t="shared" si="5"/>
        <v>1648659</v>
      </c>
    </row>
    <row r="133" spans="1:9" ht="16.5" customHeight="1">
      <c r="A133" s="10">
        <v>36800</v>
      </c>
      <c r="B133" s="13">
        <v>47707</v>
      </c>
      <c r="C133" s="13">
        <v>1657841.66</v>
      </c>
      <c r="D133" s="17">
        <f t="shared" ref="D133:D196" si="6">B133+C133</f>
        <v>1705548.66</v>
      </c>
      <c r="E133" s="13">
        <v>960</v>
      </c>
      <c r="F133" s="13">
        <v>220776</v>
      </c>
      <c r="G133" s="14">
        <f t="shared" ref="G133:G196" si="7">E133+F133</f>
        <v>221736</v>
      </c>
      <c r="H133" s="15">
        <f t="shared" ref="H133:H196" si="8">D133+G133</f>
        <v>1927284.66</v>
      </c>
    </row>
    <row r="134" spans="1:9" ht="16.5" customHeight="1">
      <c r="A134" s="10">
        <v>36831</v>
      </c>
      <c r="B134" s="13">
        <v>19916</v>
      </c>
      <c r="C134" s="13">
        <v>1429407</v>
      </c>
      <c r="D134" s="17">
        <f t="shared" si="6"/>
        <v>1449323</v>
      </c>
      <c r="E134" s="13">
        <v>0</v>
      </c>
      <c r="F134" s="13">
        <v>143057</v>
      </c>
      <c r="G134" s="14">
        <f t="shared" si="7"/>
        <v>143057</v>
      </c>
      <c r="H134" s="15">
        <f t="shared" si="8"/>
        <v>1592380</v>
      </c>
    </row>
    <row r="135" spans="1:9" ht="16.5" customHeight="1">
      <c r="A135" s="10">
        <v>36861</v>
      </c>
      <c r="B135" s="13">
        <v>20288</v>
      </c>
      <c r="C135" s="13">
        <v>1492639</v>
      </c>
      <c r="D135" s="17">
        <f t="shared" si="6"/>
        <v>1512927</v>
      </c>
      <c r="E135" s="13">
        <v>0</v>
      </c>
      <c r="F135" s="13">
        <v>267168</v>
      </c>
      <c r="G135" s="14">
        <f t="shared" si="7"/>
        <v>267168</v>
      </c>
      <c r="H135" s="15">
        <f t="shared" si="8"/>
        <v>1780095</v>
      </c>
    </row>
    <row r="136" spans="1:9" ht="16.5" customHeight="1">
      <c r="A136" s="10">
        <v>36892</v>
      </c>
      <c r="B136" s="13">
        <v>27697</v>
      </c>
      <c r="C136" s="13">
        <v>1133778</v>
      </c>
      <c r="D136" s="17">
        <f t="shared" si="6"/>
        <v>1161475</v>
      </c>
      <c r="E136" s="13">
        <v>93</v>
      </c>
      <c r="F136" s="13">
        <v>187789</v>
      </c>
      <c r="G136" s="14">
        <f t="shared" si="7"/>
        <v>187882</v>
      </c>
      <c r="H136" s="15">
        <f t="shared" si="8"/>
        <v>1349357</v>
      </c>
    </row>
    <row r="137" spans="1:9" ht="16.5" customHeight="1">
      <c r="A137" s="10">
        <v>36923</v>
      </c>
      <c r="B137" s="13">
        <v>6283</v>
      </c>
      <c r="C137" s="13">
        <v>1302483</v>
      </c>
      <c r="D137" s="17">
        <f t="shared" si="6"/>
        <v>1308766</v>
      </c>
      <c r="E137" s="13">
        <v>113</v>
      </c>
      <c r="F137" s="13">
        <v>173543</v>
      </c>
      <c r="G137" s="14">
        <f t="shared" si="7"/>
        <v>173656</v>
      </c>
      <c r="H137" s="15">
        <f t="shared" si="8"/>
        <v>1482422</v>
      </c>
    </row>
    <row r="138" spans="1:9" ht="16.5" customHeight="1">
      <c r="A138" s="10">
        <v>36951</v>
      </c>
      <c r="B138" s="13">
        <v>24848</v>
      </c>
      <c r="C138" s="13">
        <v>1357573</v>
      </c>
      <c r="D138" s="17">
        <f t="shared" si="6"/>
        <v>1382421</v>
      </c>
      <c r="E138" s="13">
        <v>66</v>
      </c>
      <c r="F138" s="13">
        <v>196722</v>
      </c>
      <c r="G138" s="14">
        <f t="shared" si="7"/>
        <v>196788</v>
      </c>
      <c r="H138" s="15">
        <f t="shared" si="8"/>
        <v>1579209</v>
      </c>
      <c r="I138" s="18"/>
    </row>
    <row r="139" spans="1:9" ht="16.5" customHeight="1">
      <c r="A139" s="10">
        <v>36982</v>
      </c>
      <c r="B139" s="13">
        <v>18404</v>
      </c>
      <c r="C139" s="13">
        <v>1706298</v>
      </c>
      <c r="D139" s="17">
        <f t="shared" si="6"/>
        <v>1724702</v>
      </c>
      <c r="E139" s="13">
        <v>186</v>
      </c>
      <c r="F139" s="13">
        <v>217120</v>
      </c>
      <c r="G139" s="14">
        <f t="shared" si="7"/>
        <v>217306</v>
      </c>
      <c r="H139" s="15">
        <f t="shared" si="8"/>
        <v>1942008</v>
      </c>
      <c r="I139" s="18"/>
    </row>
    <row r="140" spans="1:9" ht="16.5" customHeight="1">
      <c r="A140" s="10">
        <v>37012</v>
      </c>
      <c r="B140" s="13">
        <v>57429</v>
      </c>
      <c r="C140" s="13">
        <v>1418597</v>
      </c>
      <c r="D140" s="17">
        <f t="shared" si="6"/>
        <v>1476026</v>
      </c>
      <c r="E140" s="13">
        <v>598</v>
      </c>
      <c r="F140" s="13">
        <v>213733</v>
      </c>
      <c r="G140" s="14">
        <f t="shared" si="7"/>
        <v>214331</v>
      </c>
      <c r="H140" s="15">
        <f t="shared" si="8"/>
        <v>1690357</v>
      </c>
      <c r="I140" s="18"/>
    </row>
    <row r="141" spans="1:9" ht="16.5" customHeight="1">
      <c r="A141" s="10">
        <v>37043</v>
      </c>
      <c r="B141" s="13">
        <v>66767</v>
      </c>
      <c r="C141" s="13">
        <v>1502077</v>
      </c>
      <c r="D141" s="17">
        <f t="shared" si="6"/>
        <v>1568844</v>
      </c>
      <c r="E141" s="13">
        <v>0</v>
      </c>
      <c r="F141" s="13">
        <v>216312</v>
      </c>
      <c r="G141" s="14">
        <f t="shared" si="7"/>
        <v>216312</v>
      </c>
      <c r="H141" s="15">
        <f t="shared" si="8"/>
        <v>1785156</v>
      </c>
      <c r="I141" s="18"/>
    </row>
    <row r="142" spans="1:9" ht="16.5" customHeight="1">
      <c r="A142" s="10">
        <v>37073</v>
      </c>
      <c r="B142" s="13">
        <v>110678</v>
      </c>
      <c r="C142" s="13">
        <v>1532605</v>
      </c>
      <c r="D142" s="17">
        <f t="shared" si="6"/>
        <v>1643283</v>
      </c>
      <c r="E142" s="13">
        <v>336</v>
      </c>
      <c r="F142" s="13">
        <v>201305</v>
      </c>
      <c r="G142" s="14">
        <f t="shared" si="7"/>
        <v>201641</v>
      </c>
      <c r="H142" s="15">
        <f t="shared" si="8"/>
        <v>1844924</v>
      </c>
      <c r="I142" s="18"/>
    </row>
    <row r="143" spans="1:9" ht="16.5" customHeight="1">
      <c r="A143" s="10">
        <v>37104</v>
      </c>
      <c r="B143" s="13">
        <v>125405</v>
      </c>
      <c r="C143" s="13">
        <v>2044008</v>
      </c>
      <c r="D143" s="17">
        <f t="shared" si="6"/>
        <v>2169413</v>
      </c>
      <c r="E143" s="13">
        <v>5808</v>
      </c>
      <c r="F143" s="13">
        <v>196252</v>
      </c>
      <c r="G143" s="14">
        <f t="shared" si="7"/>
        <v>202060</v>
      </c>
      <c r="H143" s="15">
        <f t="shared" si="8"/>
        <v>2371473</v>
      </c>
      <c r="I143" s="18"/>
    </row>
    <row r="144" spans="1:9" ht="16.5" customHeight="1">
      <c r="A144" s="10">
        <v>37135</v>
      </c>
      <c r="B144" s="13">
        <v>203575</v>
      </c>
      <c r="C144" s="13">
        <v>1979709</v>
      </c>
      <c r="D144" s="17">
        <f t="shared" si="6"/>
        <v>2183284</v>
      </c>
      <c r="E144" s="13">
        <v>8177</v>
      </c>
      <c r="F144" s="13">
        <v>239590</v>
      </c>
      <c r="G144" s="14">
        <f t="shared" si="7"/>
        <v>247767</v>
      </c>
      <c r="H144" s="15">
        <f t="shared" si="8"/>
        <v>2431051</v>
      </c>
      <c r="I144" s="18"/>
    </row>
    <row r="145" spans="1:9" ht="16.5" customHeight="1">
      <c r="A145" s="10">
        <v>37165</v>
      </c>
      <c r="B145" s="13">
        <v>185163</v>
      </c>
      <c r="C145" s="13">
        <v>1897390</v>
      </c>
      <c r="D145" s="17">
        <f t="shared" si="6"/>
        <v>2082553</v>
      </c>
      <c r="E145" s="13">
        <v>8322</v>
      </c>
      <c r="F145" s="13">
        <v>216015.28</v>
      </c>
      <c r="G145" s="14">
        <f t="shared" si="7"/>
        <v>224337.28</v>
      </c>
      <c r="H145" s="15">
        <f t="shared" si="8"/>
        <v>2306890.2799999998</v>
      </c>
      <c r="I145" s="18"/>
    </row>
    <row r="146" spans="1:9" ht="16.5" customHeight="1">
      <c r="A146" s="10">
        <v>37196</v>
      </c>
      <c r="B146" s="13">
        <v>226834</v>
      </c>
      <c r="C146" s="13">
        <v>2179597</v>
      </c>
      <c r="D146" s="17">
        <f t="shared" si="6"/>
        <v>2406431</v>
      </c>
      <c r="E146" s="13">
        <v>8608</v>
      </c>
      <c r="F146" s="13">
        <v>208057</v>
      </c>
      <c r="G146" s="14">
        <f t="shared" si="7"/>
        <v>216665</v>
      </c>
      <c r="H146" s="15">
        <f t="shared" si="8"/>
        <v>2623096</v>
      </c>
      <c r="I146" s="18"/>
    </row>
    <row r="147" spans="1:9" ht="16.5" customHeight="1">
      <c r="A147" s="10">
        <v>37226</v>
      </c>
      <c r="B147" s="13">
        <v>161000</v>
      </c>
      <c r="C147" s="13">
        <v>1662437</v>
      </c>
      <c r="D147" s="17">
        <f t="shared" si="6"/>
        <v>1823437</v>
      </c>
      <c r="E147" s="13">
        <v>8547</v>
      </c>
      <c r="F147" s="13">
        <v>227453.11333333334</v>
      </c>
      <c r="G147" s="14">
        <f t="shared" si="7"/>
        <v>236000.11333333334</v>
      </c>
      <c r="H147" s="15">
        <f t="shared" si="8"/>
        <v>2059437.1133333333</v>
      </c>
      <c r="I147" s="18"/>
    </row>
    <row r="148" spans="1:9" ht="16.5" customHeight="1">
      <c r="A148" s="10">
        <v>37257</v>
      </c>
      <c r="B148" s="19">
        <v>108228</v>
      </c>
      <c r="C148" s="13">
        <v>1363763</v>
      </c>
      <c r="D148" s="17">
        <f t="shared" si="6"/>
        <v>1471991</v>
      </c>
      <c r="E148" s="13">
        <v>5646</v>
      </c>
      <c r="F148" s="13">
        <v>163620</v>
      </c>
      <c r="G148" s="14">
        <f t="shared" si="7"/>
        <v>169266</v>
      </c>
      <c r="H148" s="15">
        <f t="shared" si="8"/>
        <v>1641257</v>
      </c>
      <c r="I148" s="18"/>
    </row>
    <row r="149" spans="1:9" ht="16.5" customHeight="1">
      <c r="A149" s="10">
        <v>37288</v>
      </c>
      <c r="B149" s="13">
        <v>148287</v>
      </c>
      <c r="C149" s="13">
        <v>1435164</v>
      </c>
      <c r="D149" s="17">
        <f t="shared" si="6"/>
        <v>1583451</v>
      </c>
      <c r="E149" s="13">
        <v>10420</v>
      </c>
      <c r="F149" s="13">
        <v>180828.6</v>
      </c>
      <c r="G149" s="14">
        <f t="shared" si="7"/>
        <v>191248.6</v>
      </c>
      <c r="H149" s="15">
        <f t="shared" si="8"/>
        <v>1774699.6</v>
      </c>
      <c r="I149" s="18"/>
    </row>
    <row r="150" spans="1:9" ht="16.5" customHeight="1">
      <c r="A150" s="10">
        <v>37316</v>
      </c>
      <c r="B150" s="13">
        <v>180588</v>
      </c>
      <c r="C150" s="13">
        <v>1507891</v>
      </c>
      <c r="D150" s="17">
        <f t="shared" si="6"/>
        <v>1688479</v>
      </c>
      <c r="E150" s="13">
        <v>3361</v>
      </c>
      <c r="F150" s="13">
        <v>240660</v>
      </c>
      <c r="G150" s="14">
        <f t="shared" si="7"/>
        <v>244021</v>
      </c>
      <c r="H150" s="15">
        <f t="shared" si="8"/>
        <v>1932500</v>
      </c>
      <c r="I150" s="18"/>
    </row>
    <row r="151" spans="1:9" ht="16.5" customHeight="1">
      <c r="A151" s="10">
        <v>37347</v>
      </c>
      <c r="B151" s="13">
        <v>270193</v>
      </c>
      <c r="C151" s="13">
        <v>1510913</v>
      </c>
      <c r="D151" s="17">
        <f t="shared" si="6"/>
        <v>1781106</v>
      </c>
      <c r="E151" s="13">
        <v>5540</v>
      </c>
      <c r="F151" s="13">
        <v>176692.3</v>
      </c>
      <c r="G151" s="14">
        <f t="shared" si="7"/>
        <v>182232.3</v>
      </c>
      <c r="H151" s="15">
        <f t="shared" si="8"/>
        <v>1963338.3</v>
      </c>
      <c r="I151" s="18"/>
    </row>
    <row r="152" spans="1:9" ht="16.5" customHeight="1">
      <c r="A152" s="10">
        <v>37377</v>
      </c>
      <c r="B152" s="13">
        <v>380525</v>
      </c>
      <c r="C152" s="13">
        <v>1301120</v>
      </c>
      <c r="D152" s="17">
        <f t="shared" si="6"/>
        <v>1681645</v>
      </c>
      <c r="E152" s="13">
        <v>7394</v>
      </c>
      <c r="F152" s="13">
        <v>207982.1</v>
      </c>
      <c r="G152" s="14">
        <f t="shared" si="7"/>
        <v>215376.1</v>
      </c>
      <c r="H152" s="15">
        <f t="shared" si="8"/>
        <v>1897021.1</v>
      </c>
      <c r="I152" s="18"/>
    </row>
    <row r="153" spans="1:9" ht="16.5" customHeight="1">
      <c r="A153" s="10">
        <v>37408</v>
      </c>
      <c r="B153" s="13">
        <v>487734</v>
      </c>
      <c r="C153" s="13">
        <v>1298388</v>
      </c>
      <c r="D153" s="17">
        <f t="shared" si="6"/>
        <v>1786122</v>
      </c>
      <c r="E153" s="13">
        <v>2360</v>
      </c>
      <c r="F153" s="13">
        <v>216504.1</v>
      </c>
      <c r="G153" s="14">
        <f t="shared" si="7"/>
        <v>218864.1</v>
      </c>
      <c r="H153" s="15">
        <f t="shared" si="8"/>
        <v>2004986.1</v>
      </c>
      <c r="I153" s="18"/>
    </row>
    <row r="154" spans="1:9" ht="16.5" customHeight="1">
      <c r="A154" s="10">
        <v>37438</v>
      </c>
      <c r="B154" s="13">
        <v>434706</v>
      </c>
      <c r="C154" s="13">
        <v>1733680</v>
      </c>
      <c r="D154" s="17">
        <f t="shared" si="6"/>
        <v>2168386</v>
      </c>
      <c r="E154" s="13">
        <v>10731</v>
      </c>
      <c r="F154" s="13">
        <v>178920.6</v>
      </c>
      <c r="G154" s="14">
        <f t="shared" si="7"/>
        <v>189651.6</v>
      </c>
      <c r="H154" s="15">
        <f t="shared" si="8"/>
        <v>2358037.6</v>
      </c>
      <c r="I154" s="18"/>
    </row>
    <row r="155" spans="1:9" ht="16.5" customHeight="1">
      <c r="A155" s="10">
        <v>37469</v>
      </c>
      <c r="B155" s="13">
        <v>529929</v>
      </c>
      <c r="C155" s="13">
        <v>2090682</v>
      </c>
      <c r="D155" s="17">
        <f t="shared" si="6"/>
        <v>2620611</v>
      </c>
      <c r="E155" s="13">
        <v>3284</v>
      </c>
      <c r="F155" s="13">
        <v>222507.45876666668</v>
      </c>
      <c r="G155" s="14">
        <f t="shared" si="7"/>
        <v>225791.45876666668</v>
      </c>
      <c r="H155" s="15">
        <f t="shared" si="8"/>
        <v>2846402.4587666667</v>
      </c>
      <c r="I155" s="18"/>
    </row>
    <row r="156" spans="1:9" ht="16.5" customHeight="1">
      <c r="A156" s="10">
        <v>37500</v>
      </c>
      <c r="B156" s="13">
        <v>445467</v>
      </c>
      <c r="C156" s="13">
        <v>2227103</v>
      </c>
      <c r="D156" s="17">
        <f t="shared" si="6"/>
        <v>2672570</v>
      </c>
      <c r="E156" s="13">
        <v>5768</v>
      </c>
      <c r="F156" s="13">
        <v>217379.78340000001</v>
      </c>
      <c r="G156" s="14">
        <f t="shared" si="7"/>
        <v>223147.78340000001</v>
      </c>
      <c r="H156" s="15">
        <f t="shared" si="8"/>
        <v>2895717.7834000001</v>
      </c>
      <c r="I156" s="18"/>
    </row>
    <row r="157" spans="1:9" ht="16.5" customHeight="1">
      <c r="A157" s="10">
        <v>37530</v>
      </c>
      <c r="B157" s="13">
        <v>530467</v>
      </c>
      <c r="C157" s="13">
        <v>2311437</v>
      </c>
      <c r="D157" s="17">
        <f t="shared" si="6"/>
        <v>2841904</v>
      </c>
      <c r="E157" s="13">
        <v>7090</v>
      </c>
      <c r="F157" s="13">
        <v>218098.22146666667</v>
      </c>
      <c r="G157" s="14">
        <f t="shared" si="7"/>
        <v>225188.22146666667</v>
      </c>
      <c r="H157" s="15">
        <f t="shared" si="8"/>
        <v>3067092.2214666666</v>
      </c>
      <c r="I157" s="18"/>
    </row>
    <row r="158" spans="1:9" ht="16.5" customHeight="1">
      <c r="A158" s="10">
        <v>37561</v>
      </c>
      <c r="B158" s="13">
        <v>353404</v>
      </c>
      <c r="C158" s="13">
        <v>2327433</v>
      </c>
      <c r="D158" s="17">
        <f t="shared" si="6"/>
        <v>2680837</v>
      </c>
      <c r="E158" s="13">
        <v>1936</v>
      </c>
      <c r="F158" s="13">
        <v>230358.2</v>
      </c>
      <c r="G158" s="14">
        <f t="shared" si="7"/>
        <v>232294.2</v>
      </c>
      <c r="H158" s="15">
        <f t="shared" si="8"/>
        <v>2913131.2</v>
      </c>
      <c r="I158" s="18"/>
    </row>
    <row r="159" spans="1:9" ht="16.5" customHeight="1">
      <c r="A159" s="10">
        <v>37591</v>
      </c>
      <c r="B159" s="13">
        <v>427387</v>
      </c>
      <c r="C159" s="13">
        <v>2120654</v>
      </c>
      <c r="D159" s="17">
        <f t="shared" si="6"/>
        <v>2548041</v>
      </c>
      <c r="E159" s="13">
        <v>3099</v>
      </c>
      <c r="F159" s="13">
        <v>292985.2</v>
      </c>
      <c r="G159" s="14">
        <f t="shared" si="7"/>
        <v>296084.2</v>
      </c>
      <c r="H159" s="15">
        <f t="shared" si="8"/>
        <v>2844125.2</v>
      </c>
      <c r="I159" s="18"/>
    </row>
    <row r="160" spans="1:9" ht="16.5" customHeight="1">
      <c r="A160" s="10">
        <v>37622</v>
      </c>
      <c r="B160" s="13">
        <v>298124</v>
      </c>
      <c r="C160" s="13">
        <v>1790951</v>
      </c>
      <c r="D160" s="17">
        <f t="shared" si="6"/>
        <v>2089075</v>
      </c>
      <c r="E160" s="13">
        <v>9436</v>
      </c>
      <c r="F160" s="13">
        <v>182558.95666666667</v>
      </c>
      <c r="G160" s="14">
        <f t="shared" si="7"/>
        <v>191994.95666666667</v>
      </c>
      <c r="H160" s="15">
        <f t="shared" si="8"/>
        <v>2281069.9566666665</v>
      </c>
      <c r="I160" s="18"/>
    </row>
    <row r="161" spans="1:9" ht="16.5" customHeight="1">
      <c r="A161" s="10">
        <v>37653</v>
      </c>
      <c r="B161" s="13">
        <v>328431</v>
      </c>
      <c r="C161" s="13">
        <v>1786215</v>
      </c>
      <c r="D161" s="17">
        <f t="shared" si="6"/>
        <v>2114646</v>
      </c>
      <c r="E161" s="13">
        <v>4133</v>
      </c>
      <c r="F161" s="13">
        <v>246568.74666666667</v>
      </c>
      <c r="G161" s="14">
        <f t="shared" si="7"/>
        <v>250701.74666666667</v>
      </c>
      <c r="H161" s="15">
        <f t="shared" si="8"/>
        <v>2365347.7466666666</v>
      </c>
      <c r="I161" s="18"/>
    </row>
    <row r="162" spans="1:9" ht="16.5" customHeight="1">
      <c r="A162" s="10">
        <v>37681</v>
      </c>
      <c r="B162" s="13">
        <v>280265</v>
      </c>
      <c r="C162" s="13">
        <v>1498124</v>
      </c>
      <c r="D162" s="17">
        <f t="shared" si="6"/>
        <v>1778389</v>
      </c>
      <c r="E162" s="13">
        <v>3028</v>
      </c>
      <c r="F162" s="13">
        <v>235032.72</v>
      </c>
      <c r="G162" s="14">
        <f t="shared" si="7"/>
        <v>238060.72</v>
      </c>
      <c r="H162" s="15">
        <f t="shared" si="8"/>
        <v>2016449.72</v>
      </c>
      <c r="I162" s="18"/>
    </row>
    <row r="163" spans="1:9" ht="16.5" customHeight="1">
      <c r="A163" s="10">
        <v>37712</v>
      </c>
      <c r="B163" s="13">
        <v>243442</v>
      </c>
      <c r="C163" s="13">
        <v>1621545</v>
      </c>
      <c r="D163" s="17">
        <f t="shared" si="6"/>
        <v>1864987</v>
      </c>
      <c r="E163" s="13">
        <v>6067</v>
      </c>
      <c r="F163" s="13">
        <v>201323.33</v>
      </c>
      <c r="G163" s="14">
        <f t="shared" si="7"/>
        <v>207390.33</v>
      </c>
      <c r="H163" s="15">
        <f t="shared" si="8"/>
        <v>2072377.33</v>
      </c>
      <c r="I163" s="18"/>
    </row>
    <row r="164" spans="1:9" ht="16.5" customHeight="1">
      <c r="A164" s="10">
        <v>37742</v>
      </c>
      <c r="B164" s="13">
        <v>300926</v>
      </c>
      <c r="C164" s="13">
        <v>1469116</v>
      </c>
      <c r="D164" s="17">
        <f t="shared" si="6"/>
        <v>1770042</v>
      </c>
      <c r="E164" s="13">
        <v>7585</v>
      </c>
      <c r="F164" s="13">
        <v>237484.30333333334</v>
      </c>
      <c r="G164" s="14">
        <f t="shared" si="7"/>
        <v>245069.30333333334</v>
      </c>
      <c r="H164" s="15">
        <f t="shared" si="8"/>
        <v>2015111.3033333332</v>
      </c>
      <c r="I164" s="18"/>
    </row>
    <row r="165" spans="1:9" ht="16.5" customHeight="1">
      <c r="A165" s="10">
        <v>37773</v>
      </c>
      <c r="B165" s="13">
        <v>227035</v>
      </c>
      <c r="C165" s="13">
        <v>1335201</v>
      </c>
      <c r="D165" s="17">
        <f t="shared" si="6"/>
        <v>1562236</v>
      </c>
      <c r="E165" s="13">
        <v>3237</v>
      </c>
      <c r="F165" s="13">
        <v>248940.9</v>
      </c>
      <c r="G165" s="14">
        <f t="shared" si="7"/>
        <v>252177.9</v>
      </c>
      <c r="H165" s="15">
        <f t="shared" si="8"/>
        <v>1814413.9</v>
      </c>
      <c r="I165" s="18"/>
    </row>
    <row r="166" spans="1:9" ht="16.5" customHeight="1">
      <c r="A166" s="10">
        <v>37803</v>
      </c>
      <c r="B166" s="13">
        <v>227197</v>
      </c>
      <c r="C166" s="13">
        <v>1314039</v>
      </c>
      <c r="D166" s="17">
        <f t="shared" si="6"/>
        <v>1541236</v>
      </c>
      <c r="E166" s="13">
        <v>6859</v>
      </c>
      <c r="F166" s="13">
        <v>250195.01</v>
      </c>
      <c r="G166" s="14">
        <f t="shared" si="7"/>
        <v>257054.01</v>
      </c>
      <c r="H166" s="15">
        <f t="shared" si="8"/>
        <v>1798290.01</v>
      </c>
      <c r="I166" s="18"/>
    </row>
    <row r="167" spans="1:9" ht="16.5" customHeight="1">
      <c r="A167" s="10">
        <v>37834</v>
      </c>
      <c r="B167" s="13">
        <v>239509</v>
      </c>
      <c r="C167" s="13">
        <v>1475757</v>
      </c>
      <c r="D167" s="17">
        <f t="shared" si="6"/>
        <v>1715266</v>
      </c>
      <c r="E167" s="13">
        <v>3730</v>
      </c>
      <c r="F167" s="13">
        <v>210483</v>
      </c>
      <c r="G167" s="14">
        <f t="shared" si="7"/>
        <v>214213</v>
      </c>
      <c r="H167" s="15">
        <f t="shared" si="8"/>
        <v>1929479</v>
      </c>
      <c r="I167" s="18"/>
    </row>
    <row r="168" spans="1:9" ht="16.5" customHeight="1">
      <c r="A168" s="10">
        <v>37865</v>
      </c>
      <c r="B168" s="13">
        <v>211034</v>
      </c>
      <c r="C168" s="13">
        <v>2062355</v>
      </c>
      <c r="D168" s="17">
        <f t="shared" si="6"/>
        <v>2273389</v>
      </c>
      <c r="E168" s="13">
        <v>8133</v>
      </c>
      <c r="F168" s="13">
        <v>236065.74333333332</v>
      </c>
      <c r="G168" s="14">
        <f t="shared" si="7"/>
        <v>244198.74333333332</v>
      </c>
      <c r="H168" s="15">
        <f t="shared" si="8"/>
        <v>2517587.7433333332</v>
      </c>
      <c r="I168" s="18"/>
    </row>
    <row r="169" spans="1:9" ht="16.5" customHeight="1">
      <c r="A169" s="10">
        <v>37895</v>
      </c>
      <c r="B169" s="13">
        <v>175235</v>
      </c>
      <c r="C169" s="13">
        <v>1925906</v>
      </c>
      <c r="D169" s="17">
        <f t="shared" si="6"/>
        <v>2101141</v>
      </c>
      <c r="E169" s="13">
        <v>3095</v>
      </c>
      <c r="F169" s="13">
        <v>234847.47</v>
      </c>
      <c r="G169" s="14">
        <f t="shared" si="7"/>
        <v>237942.47</v>
      </c>
      <c r="H169" s="15">
        <f t="shared" si="8"/>
        <v>2339083.4700000002</v>
      </c>
      <c r="I169" s="18"/>
    </row>
    <row r="170" spans="1:9" ht="16.5" customHeight="1">
      <c r="A170" s="10">
        <v>37926</v>
      </c>
      <c r="B170" s="13">
        <v>128540</v>
      </c>
      <c r="C170" s="13">
        <v>1724319</v>
      </c>
      <c r="D170" s="17">
        <f t="shared" si="6"/>
        <v>1852859</v>
      </c>
      <c r="E170" s="13">
        <v>2507</v>
      </c>
      <c r="F170" s="13">
        <v>295867.13</v>
      </c>
      <c r="G170" s="14">
        <f t="shared" si="7"/>
        <v>298374.13</v>
      </c>
      <c r="H170" s="15">
        <f t="shared" si="8"/>
        <v>2151233.13</v>
      </c>
      <c r="I170" s="18"/>
    </row>
    <row r="171" spans="1:9" ht="16.5" customHeight="1">
      <c r="A171" s="10">
        <v>37956</v>
      </c>
      <c r="B171" s="13">
        <v>72361</v>
      </c>
      <c r="C171" s="13">
        <v>2061951</v>
      </c>
      <c r="D171" s="17">
        <f t="shared" si="6"/>
        <v>2134312</v>
      </c>
      <c r="E171" s="13">
        <v>9306</v>
      </c>
      <c r="F171" s="13">
        <v>268258.20666666667</v>
      </c>
      <c r="G171" s="14">
        <f t="shared" si="7"/>
        <v>277564.20666666667</v>
      </c>
      <c r="H171" s="15">
        <f t="shared" si="8"/>
        <v>2411876.2066666665</v>
      </c>
      <c r="I171" s="18"/>
    </row>
    <row r="172" spans="1:9" ht="16.5" customHeight="1">
      <c r="A172" s="10">
        <v>37987</v>
      </c>
      <c r="B172" s="13">
        <v>39039</v>
      </c>
      <c r="C172" s="13">
        <v>1590422</v>
      </c>
      <c r="D172" s="17">
        <f t="shared" si="6"/>
        <v>1629461</v>
      </c>
      <c r="E172" s="13">
        <v>2384</v>
      </c>
      <c r="F172" s="13">
        <v>199353.51826000007</v>
      </c>
      <c r="G172" s="14">
        <f t="shared" si="7"/>
        <v>201737.51826000007</v>
      </c>
      <c r="H172" s="15">
        <f t="shared" si="8"/>
        <v>1831198.51826</v>
      </c>
      <c r="I172" s="18"/>
    </row>
    <row r="173" spans="1:9" ht="16.5" customHeight="1">
      <c r="A173" s="10">
        <v>38018</v>
      </c>
      <c r="B173" s="13">
        <v>35318</v>
      </c>
      <c r="C173" s="13">
        <v>1365145</v>
      </c>
      <c r="D173" s="17">
        <f t="shared" si="6"/>
        <v>1400463</v>
      </c>
      <c r="E173" s="13">
        <v>3651</v>
      </c>
      <c r="F173" s="13">
        <v>157352.82697333334</v>
      </c>
      <c r="G173" s="14">
        <f t="shared" si="7"/>
        <v>161003.82697333334</v>
      </c>
      <c r="H173" s="15">
        <f t="shared" si="8"/>
        <v>1561466.8269733333</v>
      </c>
      <c r="I173" s="18"/>
    </row>
    <row r="174" spans="1:9" ht="16.5" customHeight="1">
      <c r="A174" s="10">
        <v>38047</v>
      </c>
      <c r="B174" s="13">
        <v>54298</v>
      </c>
      <c r="C174" s="13">
        <v>2087923</v>
      </c>
      <c r="D174" s="17">
        <f t="shared" si="6"/>
        <v>2142221</v>
      </c>
      <c r="E174" s="13">
        <v>5746</v>
      </c>
      <c r="F174" s="13">
        <v>306523.74605666666</v>
      </c>
      <c r="G174" s="14">
        <f t="shared" si="7"/>
        <v>312269.74605666666</v>
      </c>
      <c r="H174" s="15">
        <f t="shared" si="8"/>
        <v>2454490.7460566666</v>
      </c>
      <c r="I174" s="18"/>
    </row>
    <row r="175" spans="1:9" ht="16.5" customHeight="1">
      <c r="A175" s="10">
        <v>38078</v>
      </c>
      <c r="B175" s="13">
        <v>31282</v>
      </c>
      <c r="C175" s="13">
        <v>1516196</v>
      </c>
      <c r="D175" s="17">
        <f t="shared" si="6"/>
        <v>1547478</v>
      </c>
      <c r="E175" s="13">
        <v>3832</v>
      </c>
      <c r="F175" s="13">
        <v>287338.93799000006</v>
      </c>
      <c r="G175" s="14">
        <f t="shared" si="7"/>
        <v>291170.93799000006</v>
      </c>
      <c r="H175" s="15">
        <f t="shared" si="8"/>
        <v>1838648.93799</v>
      </c>
      <c r="I175" s="18"/>
    </row>
    <row r="176" spans="1:9" ht="16.5" customHeight="1">
      <c r="A176" s="10">
        <v>38108</v>
      </c>
      <c r="B176" s="13">
        <v>55041</v>
      </c>
      <c r="C176" s="13">
        <v>1694134</v>
      </c>
      <c r="D176" s="17">
        <f t="shared" si="6"/>
        <v>1749175</v>
      </c>
      <c r="E176" s="13">
        <v>3172</v>
      </c>
      <c r="F176" s="13">
        <v>307582.54375333333</v>
      </c>
      <c r="G176" s="14">
        <f t="shared" si="7"/>
        <v>310754.54375333333</v>
      </c>
      <c r="H176" s="15">
        <f t="shared" si="8"/>
        <v>2059929.5437533334</v>
      </c>
      <c r="I176" s="18"/>
    </row>
    <row r="177" spans="1:9" ht="16.5" customHeight="1">
      <c r="A177" s="10">
        <v>38139</v>
      </c>
      <c r="B177" s="13">
        <v>81370</v>
      </c>
      <c r="C177" s="13">
        <v>1699526</v>
      </c>
      <c r="D177" s="17">
        <f t="shared" si="6"/>
        <v>1780896</v>
      </c>
      <c r="E177" s="13">
        <v>1429</v>
      </c>
      <c r="F177" s="13">
        <v>279670.52832333336</v>
      </c>
      <c r="G177" s="14">
        <f t="shared" si="7"/>
        <v>281099.52832333336</v>
      </c>
      <c r="H177" s="15">
        <f t="shared" si="8"/>
        <v>2061995.5283233332</v>
      </c>
      <c r="I177" s="18"/>
    </row>
    <row r="178" spans="1:9" ht="16.5" customHeight="1">
      <c r="A178" s="20">
        <v>38169</v>
      </c>
      <c r="B178" s="21">
        <v>99155</v>
      </c>
      <c r="C178" s="21">
        <v>1584485</v>
      </c>
      <c r="D178" s="17">
        <f t="shared" si="6"/>
        <v>1683640</v>
      </c>
      <c r="E178" s="21">
        <v>2877</v>
      </c>
      <c r="F178" s="21">
        <v>306139.21658666676</v>
      </c>
      <c r="G178" s="14">
        <f t="shared" si="7"/>
        <v>309016.21658666676</v>
      </c>
      <c r="H178" s="15">
        <f t="shared" si="8"/>
        <v>1992656.2165866666</v>
      </c>
      <c r="I178" s="18"/>
    </row>
    <row r="179" spans="1:9" ht="16.5" customHeight="1">
      <c r="A179" s="20">
        <v>38200</v>
      </c>
      <c r="B179" s="21">
        <v>99098</v>
      </c>
      <c r="C179" s="21">
        <v>1977359</v>
      </c>
      <c r="D179" s="17">
        <f t="shared" si="6"/>
        <v>2076457</v>
      </c>
      <c r="E179" s="21">
        <v>2373</v>
      </c>
      <c r="F179" s="21">
        <v>302506.98274333333</v>
      </c>
      <c r="G179" s="14">
        <f t="shared" si="7"/>
        <v>304879.98274333333</v>
      </c>
      <c r="H179" s="15">
        <f t="shared" si="8"/>
        <v>2381336.9827433331</v>
      </c>
      <c r="I179" s="18"/>
    </row>
    <row r="180" spans="1:9" ht="16.5" customHeight="1">
      <c r="A180" s="20">
        <v>38231</v>
      </c>
      <c r="B180" s="21">
        <v>79147</v>
      </c>
      <c r="C180" s="21">
        <v>2011273</v>
      </c>
      <c r="D180" s="17">
        <f t="shared" si="6"/>
        <v>2090420</v>
      </c>
      <c r="E180" s="21">
        <v>1369</v>
      </c>
      <c r="F180" s="21">
        <v>244056.51707666667</v>
      </c>
      <c r="G180" s="14">
        <f t="shared" si="7"/>
        <v>245425.51707666667</v>
      </c>
      <c r="H180" s="15">
        <f t="shared" si="8"/>
        <v>2335845.5170766665</v>
      </c>
      <c r="I180" s="18"/>
    </row>
    <row r="181" spans="1:9" ht="16.5" customHeight="1">
      <c r="A181" s="20">
        <v>38261</v>
      </c>
      <c r="B181" s="21">
        <v>52274</v>
      </c>
      <c r="C181" s="21">
        <v>2282537</v>
      </c>
      <c r="D181" s="17">
        <f t="shared" si="6"/>
        <v>2334811</v>
      </c>
      <c r="E181" s="21">
        <v>6531</v>
      </c>
      <c r="F181" s="21">
        <v>224103.87029333331</v>
      </c>
      <c r="G181" s="14">
        <f t="shared" si="7"/>
        <v>230634.87029333331</v>
      </c>
      <c r="H181" s="15">
        <f t="shared" si="8"/>
        <v>2565445.8702933332</v>
      </c>
      <c r="I181" s="18"/>
    </row>
    <row r="182" spans="1:9" ht="16.5" customHeight="1">
      <c r="A182" s="20">
        <v>38292</v>
      </c>
      <c r="B182" s="21">
        <v>39872</v>
      </c>
      <c r="C182" s="21">
        <v>2279035</v>
      </c>
      <c r="D182" s="17">
        <f t="shared" si="6"/>
        <v>2318907</v>
      </c>
      <c r="E182" s="21">
        <v>1608</v>
      </c>
      <c r="F182" s="21">
        <v>249550.84634999998</v>
      </c>
      <c r="G182" s="14">
        <f t="shared" si="7"/>
        <v>251158.84634999998</v>
      </c>
      <c r="H182" s="15">
        <f t="shared" si="8"/>
        <v>2570065.8463499998</v>
      </c>
      <c r="I182" s="18"/>
    </row>
    <row r="183" spans="1:9" ht="16.5" customHeight="1">
      <c r="A183" s="20">
        <v>38322</v>
      </c>
      <c r="B183" s="21">
        <v>58268</v>
      </c>
      <c r="C183" s="21">
        <v>2444053</v>
      </c>
      <c r="D183" s="17">
        <f t="shared" si="6"/>
        <v>2502321</v>
      </c>
      <c r="E183" s="21">
        <v>3311</v>
      </c>
      <c r="F183" s="21">
        <v>319777.24939333339</v>
      </c>
      <c r="G183" s="14">
        <f t="shared" si="7"/>
        <v>323088.24939333339</v>
      </c>
      <c r="H183" s="15">
        <f t="shared" si="8"/>
        <v>2825409.2493933332</v>
      </c>
      <c r="I183" s="18"/>
    </row>
    <row r="184" spans="1:9" ht="16.5" customHeight="1">
      <c r="A184" s="20">
        <v>38353</v>
      </c>
      <c r="B184" s="21">
        <v>16512</v>
      </c>
      <c r="C184" s="21">
        <v>1980016</v>
      </c>
      <c r="D184" s="17">
        <f t="shared" si="6"/>
        <v>1996528</v>
      </c>
      <c r="E184" s="21">
        <v>4207</v>
      </c>
      <c r="F184" s="21">
        <v>264733.75786000001</v>
      </c>
      <c r="G184" s="14">
        <f t="shared" si="7"/>
        <v>268940.75786000001</v>
      </c>
      <c r="H184" s="15">
        <f t="shared" si="8"/>
        <v>2265468.7578600002</v>
      </c>
      <c r="I184" s="18"/>
    </row>
    <row r="185" spans="1:9" ht="16.5" customHeight="1">
      <c r="A185" s="20">
        <v>38384</v>
      </c>
      <c r="B185" s="21">
        <v>31822</v>
      </c>
      <c r="C185" s="21">
        <v>1536097</v>
      </c>
      <c r="D185" s="17">
        <f t="shared" si="6"/>
        <v>1567919</v>
      </c>
      <c r="E185" s="21">
        <v>3642</v>
      </c>
      <c r="F185" s="21">
        <v>248242.99153333329</v>
      </c>
      <c r="G185" s="14">
        <f t="shared" si="7"/>
        <v>251884.99153333329</v>
      </c>
      <c r="H185" s="15">
        <f t="shared" si="8"/>
        <v>1819803.9915333332</v>
      </c>
      <c r="I185" s="18"/>
    </row>
    <row r="186" spans="1:9" ht="16.5" customHeight="1">
      <c r="A186" s="20">
        <v>38412</v>
      </c>
      <c r="B186" s="21">
        <v>46877</v>
      </c>
      <c r="C186" s="21">
        <v>2452402</v>
      </c>
      <c r="D186" s="17">
        <f t="shared" si="6"/>
        <v>2499279</v>
      </c>
      <c r="E186" s="21">
        <v>4947</v>
      </c>
      <c r="F186" s="21">
        <v>315360.67064666672</v>
      </c>
      <c r="G186" s="14">
        <f t="shared" si="7"/>
        <v>320307.67064666672</v>
      </c>
      <c r="H186" s="15">
        <f t="shared" si="8"/>
        <v>2819586.6706466665</v>
      </c>
      <c r="I186" s="18"/>
    </row>
    <row r="187" spans="1:9" ht="16.5" customHeight="1">
      <c r="A187" s="20">
        <v>38443</v>
      </c>
      <c r="B187" s="21">
        <v>43184</v>
      </c>
      <c r="C187" s="21">
        <v>1721432</v>
      </c>
      <c r="D187" s="17">
        <f t="shared" si="6"/>
        <v>1764616</v>
      </c>
      <c r="E187" s="21">
        <v>3894</v>
      </c>
      <c r="F187" s="21">
        <v>265275.09350333334</v>
      </c>
      <c r="G187" s="14">
        <f t="shared" si="7"/>
        <v>269169.09350333334</v>
      </c>
      <c r="H187" s="15">
        <f t="shared" si="8"/>
        <v>2033785.0935033334</v>
      </c>
      <c r="I187" s="18"/>
    </row>
    <row r="188" spans="1:9" ht="16.5" customHeight="1">
      <c r="A188" s="20">
        <v>38473</v>
      </c>
      <c r="B188" s="21">
        <v>96314</v>
      </c>
      <c r="C188" s="21">
        <v>1799512</v>
      </c>
      <c r="D188" s="17">
        <f t="shared" si="6"/>
        <v>1895826</v>
      </c>
      <c r="E188" s="21">
        <v>5528</v>
      </c>
      <c r="F188" s="21">
        <v>362515.18155666668</v>
      </c>
      <c r="G188" s="14">
        <f t="shared" si="7"/>
        <v>368043.18155666668</v>
      </c>
      <c r="H188" s="15">
        <f t="shared" si="8"/>
        <v>2263869.1815566667</v>
      </c>
      <c r="I188" s="18"/>
    </row>
    <row r="189" spans="1:9" ht="16.5" customHeight="1">
      <c r="A189" s="20">
        <v>38504</v>
      </c>
      <c r="B189" s="21">
        <v>162060</v>
      </c>
      <c r="C189" s="21">
        <v>1624943</v>
      </c>
      <c r="D189" s="17">
        <f t="shared" si="6"/>
        <v>1787003</v>
      </c>
      <c r="E189" s="21">
        <v>4867</v>
      </c>
      <c r="F189" s="21">
        <v>265889.60168333334</v>
      </c>
      <c r="G189" s="14">
        <f t="shared" si="7"/>
        <v>270756.60168333334</v>
      </c>
      <c r="H189" s="15">
        <f t="shared" si="8"/>
        <v>2057759.6016833333</v>
      </c>
      <c r="I189" s="18"/>
    </row>
    <row r="190" spans="1:9" ht="16.5" customHeight="1">
      <c r="A190" s="20">
        <v>38534</v>
      </c>
      <c r="B190" s="21">
        <v>212131</v>
      </c>
      <c r="C190" s="21">
        <v>1427781</v>
      </c>
      <c r="D190" s="17">
        <f t="shared" si="6"/>
        <v>1639912</v>
      </c>
      <c r="E190" s="21">
        <v>7570</v>
      </c>
      <c r="F190" s="21">
        <v>333089.65672666661</v>
      </c>
      <c r="G190" s="14">
        <f t="shared" si="7"/>
        <v>340659.65672666661</v>
      </c>
      <c r="H190" s="15">
        <f t="shared" si="8"/>
        <v>1980571.6567266667</v>
      </c>
      <c r="I190" s="18"/>
    </row>
    <row r="191" spans="1:9" ht="16.5" customHeight="1">
      <c r="A191" s="20">
        <v>38565</v>
      </c>
      <c r="B191" s="21">
        <v>188763</v>
      </c>
      <c r="C191" s="21">
        <v>1875030</v>
      </c>
      <c r="D191" s="17">
        <f t="shared" si="6"/>
        <v>2063793</v>
      </c>
      <c r="E191" s="21">
        <v>4182</v>
      </c>
      <c r="F191" s="21">
        <v>278566.61360666668</v>
      </c>
      <c r="G191" s="14">
        <f t="shared" si="7"/>
        <v>282748.61360666668</v>
      </c>
      <c r="H191" s="15">
        <f t="shared" si="8"/>
        <v>2346541.6136066667</v>
      </c>
      <c r="I191" s="18"/>
    </row>
    <row r="192" spans="1:9" ht="16.5" customHeight="1">
      <c r="A192" s="20">
        <v>38596</v>
      </c>
      <c r="B192" s="21">
        <v>78311</v>
      </c>
      <c r="C192" s="21">
        <v>1536676</v>
      </c>
      <c r="D192" s="17">
        <f t="shared" si="6"/>
        <v>1614987</v>
      </c>
      <c r="E192" s="21">
        <v>5817</v>
      </c>
      <c r="F192" s="21">
        <v>260105.52186666668</v>
      </c>
      <c r="G192" s="14">
        <f t="shared" si="7"/>
        <v>265922.52186666668</v>
      </c>
      <c r="H192" s="15">
        <f t="shared" si="8"/>
        <v>1880909.5218666666</v>
      </c>
      <c r="I192" s="18"/>
    </row>
    <row r="193" spans="1:9" ht="16.5" customHeight="1">
      <c r="A193" s="20">
        <v>38626</v>
      </c>
      <c r="B193" s="21">
        <v>106954</v>
      </c>
      <c r="C193" s="21">
        <v>1796779</v>
      </c>
      <c r="D193" s="17">
        <f t="shared" si="6"/>
        <v>1903733</v>
      </c>
      <c r="E193" s="21">
        <v>7907</v>
      </c>
      <c r="F193" s="21">
        <v>273364.86970000004</v>
      </c>
      <c r="G193" s="14">
        <f t="shared" si="7"/>
        <v>281271.86970000004</v>
      </c>
      <c r="H193" s="15">
        <f t="shared" si="8"/>
        <v>2185004.8697000002</v>
      </c>
      <c r="I193" s="18"/>
    </row>
    <row r="194" spans="1:9" ht="16.5" customHeight="1">
      <c r="A194" s="20">
        <v>38657</v>
      </c>
      <c r="B194" s="21">
        <v>97668</v>
      </c>
      <c r="C194" s="21">
        <v>1853658</v>
      </c>
      <c r="D194" s="17">
        <f t="shared" si="6"/>
        <v>1951326</v>
      </c>
      <c r="E194" s="21">
        <v>2717</v>
      </c>
      <c r="F194" s="22">
        <v>291044.81856666668</v>
      </c>
      <c r="G194" s="14">
        <f t="shared" si="7"/>
        <v>293761.81856666668</v>
      </c>
      <c r="H194" s="15">
        <f t="shared" si="8"/>
        <v>2245087.8185666669</v>
      </c>
      <c r="I194" s="18"/>
    </row>
    <row r="195" spans="1:9" ht="16.5" customHeight="1">
      <c r="A195" s="20">
        <v>38687</v>
      </c>
      <c r="B195" s="21">
        <v>25948</v>
      </c>
      <c r="C195" s="21">
        <v>1896217</v>
      </c>
      <c r="D195" s="17">
        <f t="shared" si="6"/>
        <v>1922165</v>
      </c>
      <c r="E195" s="21">
        <v>8966</v>
      </c>
      <c r="F195" s="22">
        <v>366979.22902333335</v>
      </c>
      <c r="G195" s="14">
        <f t="shared" si="7"/>
        <v>375945.22902333335</v>
      </c>
      <c r="H195" s="15">
        <f t="shared" si="8"/>
        <v>2298110.2290233332</v>
      </c>
      <c r="I195" s="18"/>
    </row>
    <row r="196" spans="1:9" ht="16.5" customHeight="1">
      <c r="A196" s="20">
        <v>38718</v>
      </c>
      <c r="B196" s="21">
        <v>27468</v>
      </c>
      <c r="C196" s="21">
        <v>1620462</v>
      </c>
      <c r="D196" s="17">
        <f t="shared" si="6"/>
        <v>1647930</v>
      </c>
      <c r="E196" s="21">
        <v>5572</v>
      </c>
      <c r="F196" s="22">
        <v>166880.37504666677</v>
      </c>
      <c r="G196" s="14">
        <f t="shared" si="7"/>
        <v>172452.37504666677</v>
      </c>
      <c r="H196" s="15">
        <f t="shared" si="8"/>
        <v>1820382.3750466667</v>
      </c>
      <c r="I196" s="18"/>
    </row>
    <row r="197" spans="1:9" ht="16.5" customHeight="1">
      <c r="A197" s="20">
        <v>38749</v>
      </c>
      <c r="B197" s="21">
        <v>37454</v>
      </c>
      <c r="C197" s="21">
        <v>1606172</v>
      </c>
      <c r="D197" s="17">
        <f t="shared" ref="D197:D260" si="9">B197+C197</f>
        <v>1643626</v>
      </c>
      <c r="E197" s="21">
        <v>6043</v>
      </c>
      <c r="F197" s="22">
        <v>193094.42810666678</v>
      </c>
      <c r="G197" s="14">
        <f t="shared" ref="G197:G260" si="10">E197+F197</f>
        <v>199137.42810666678</v>
      </c>
      <c r="H197" s="15">
        <f t="shared" ref="H197:H260" si="11">D197+G197</f>
        <v>1842763.4281066668</v>
      </c>
      <c r="I197" s="18"/>
    </row>
    <row r="198" spans="1:9" ht="16.5" customHeight="1">
      <c r="A198" s="20">
        <v>38777</v>
      </c>
      <c r="B198" s="21">
        <v>39410</v>
      </c>
      <c r="C198" s="21">
        <v>1844513</v>
      </c>
      <c r="D198" s="17">
        <f t="shared" si="9"/>
        <v>1883923</v>
      </c>
      <c r="E198" s="21">
        <v>9377</v>
      </c>
      <c r="F198" s="22">
        <v>242198.46221999961</v>
      </c>
      <c r="G198" s="14">
        <f t="shared" si="10"/>
        <v>251575.46221999961</v>
      </c>
      <c r="H198" s="15">
        <f t="shared" si="11"/>
        <v>2135498.4622199996</v>
      </c>
      <c r="I198" s="18"/>
    </row>
    <row r="199" spans="1:9" ht="16.5" customHeight="1">
      <c r="A199" s="20">
        <v>38808</v>
      </c>
      <c r="B199" s="21">
        <v>20354</v>
      </c>
      <c r="C199" s="21">
        <v>1546450</v>
      </c>
      <c r="D199" s="17">
        <f t="shared" si="9"/>
        <v>1566804</v>
      </c>
      <c r="E199" s="21">
        <v>11029</v>
      </c>
      <c r="F199" s="22">
        <v>253377</v>
      </c>
      <c r="G199" s="14">
        <f t="shared" si="10"/>
        <v>264406</v>
      </c>
      <c r="H199" s="15">
        <f t="shared" si="11"/>
        <v>1831210</v>
      </c>
      <c r="I199" s="18"/>
    </row>
    <row r="200" spans="1:9" ht="16.5" customHeight="1">
      <c r="A200" s="20">
        <v>38838</v>
      </c>
      <c r="B200" s="21">
        <v>71485</v>
      </c>
      <c r="C200" s="21">
        <v>1865627</v>
      </c>
      <c r="D200" s="17">
        <f t="shared" si="9"/>
        <v>1937112</v>
      </c>
      <c r="E200" s="21">
        <v>16941</v>
      </c>
      <c r="F200" s="22">
        <v>284073</v>
      </c>
      <c r="G200" s="14">
        <f t="shared" si="10"/>
        <v>301014</v>
      </c>
      <c r="H200" s="15">
        <f t="shared" si="11"/>
        <v>2238126</v>
      </c>
      <c r="I200" s="18"/>
    </row>
    <row r="201" spans="1:9" ht="16.5" customHeight="1">
      <c r="A201" s="20">
        <v>38869</v>
      </c>
      <c r="B201" s="21">
        <v>76830</v>
      </c>
      <c r="C201" s="21">
        <v>1426529</v>
      </c>
      <c r="D201" s="17">
        <f t="shared" si="9"/>
        <v>1503359</v>
      </c>
      <c r="E201" s="21">
        <v>2222</v>
      </c>
      <c r="F201" s="22">
        <v>250097</v>
      </c>
      <c r="G201" s="14">
        <f t="shared" si="10"/>
        <v>252319</v>
      </c>
      <c r="H201" s="15">
        <f t="shared" si="11"/>
        <v>1755678</v>
      </c>
      <c r="I201" s="18"/>
    </row>
    <row r="202" spans="1:9" ht="16.5" customHeight="1">
      <c r="A202" s="20">
        <v>38899</v>
      </c>
      <c r="B202" s="21">
        <v>128426</v>
      </c>
      <c r="C202" s="21">
        <v>1476278</v>
      </c>
      <c r="D202" s="17">
        <f t="shared" si="9"/>
        <v>1604704</v>
      </c>
      <c r="E202" s="21">
        <v>2471</v>
      </c>
      <c r="F202" s="22">
        <v>244466</v>
      </c>
      <c r="G202" s="14">
        <f t="shared" si="10"/>
        <v>246937</v>
      </c>
      <c r="H202" s="15">
        <f t="shared" si="11"/>
        <v>1851641</v>
      </c>
      <c r="I202" s="18"/>
    </row>
    <row r="203" spans="1:9" ht="16.5" customHeight="1">
      <c r="A203" s="20">
        <v>38930</v>
      </c>
      <c r="B203" s="21">
        <v>186792</v>
      </c>
      <c r="C203" s="21">
        <v>2302657</v>
      </c>
      <c r="D203" s="17">
        <f t="shared" si="9"/>
        <v>2489449</v>
      </c>
      <c r="E203" s="21">
        <v>3479</v>
      </c>
      <c r="F203" s="22">
        <v>308892</v>
      </c>
      <c r="G203" s="14">
        <f t="shared" si="10"/>
        <v>312371</v>
      </c>
      <c r="H203" s="15">
        <f t="shared" si="11"/>
        <v>2801820</v>
      </c>
      <c r="I203" s="18"/>
    </row>
    <row r="204" spans="1:9" ht="16.5" customHeight="1">
      <c r="A204" s="20">
        <v>38961</v>
      </c>
      <c r="B204" s="21">
        <v>192680</v>
      </c>
      <c r="C204" s="21">
        <v>2127368</v>
      </c>
      <c r="D204" s="17">
        <f t="shared" si="9"/>
        <v>2320048</v>
      </c>
      <c r="E204" s="21">
        <v>6869</v>
      </c>
      <c r="F204" s="22">
        <v>191754</v>
      </c>
      <c r="G204" s="14">
        <f t="shared" si="10"/>
        <v>198623</v>
      </c>
      <c r="H204" s="15">
        <f t="shared" si="11"/>
        <v>2518671</v>
      </c>
      <c r="I204" s="18"/>
    </row>
    <row r="205" spans="1:9" ht="16.5" customHeight="1">
      <c r="A205" s="20">
        <v>38991</v>
      </c>
      <c r="B205" s="21">
        <v>241669</v>
      </c>
      <c r="C205" s="21">
        <v>2310880</v>
      </c>
      <c r="D205" s="17">
        <f t="shared" si="9"/>
        <v>2552549</v>
      </c>
      <c r="E205" s="21">
        <v>6297</v>
      </c>
      <c r="F205" s="22">
        <v>222967</v>
      </c>
      <c r="G205" s="14">
        <f t="shared" si="10"/>
        <v>229264</v>
      </c>
      <c r="H205" s="15">
        <f t="shared" si="11"/>
        <v>2781813</v>
      </c>
      <c r="I205" s="18"/>
    </row>
    <row r="206" spans="1:9" ht="16.5" customHeight="1">
      <c r="A206" s="20">
        <v>39022</v>
      </c>
      <c r="B206" s="21">
        <v>249353</v>
      </c>
      <c r="C206" s="21">
        <v>2482409</v>
      </c>
      <c r="D206" s="17">
        <f t="shared" si="9"/>
        <v>2731762</v>
      </c>
      <c r="E206" s="21">
        <v>11861</v>
      </c>
      <c r="F206" s="22">
        <v>265252</v>
      </c>
      <c r="G206" s="14">
        <f t="shared" si="10"/>
        <v>277113</v>
      </c>
      <c r="H206" s="15">
        <f t="shared" si="11"/>
        <v>3008875</v>
      </c>
      <c r="I206" s="18"/>
    </row>
    <row r="207" spans="1:9" ht="16.5" customHeight="1">
      <c r="A207" s="20">
        <v>39052</v>
      </c>
      <c r="B207" s="21">
        <v>94500</v>
      </c>
      <c r="C207" s="21">
        <v>2358197</v>
      </c>
      <c r="D207" s="17">
        <f t="shared" si="9"/>
        <v>2452697</v>
      </c>
      <c r="E207" s="21">
        <v>4579</v>
      </c>
      <c r="F207" s="22">
        <v>340613</v>
      </c>
      <c r="G207" s="14">
        <f t="shared" si="10"/>
        <v>345192</v>
      </c>
      <c r="H207" s="15">
        <f t="shared" si="11"/>
        <v>2797889</v>
      </c>
      <c r="I207" s="18"/>
    </row>
    <row r="208" spans="1:9" ht="16.5" customHeight="1">
      <c r="A208" s="20">
        <v>39083</v>
      </c>
      <c r="B208" s="21">
        <v>52894</v>
      </c>
      <c r="C208" s="21">
        <v>2042419</v>
      </c>
      <c r="D208" s="17">
        <f t="shared" si="9"/>
        <v>2095313</v>
      </c>
      <c r="E208" s="21">
        <v>2861</v>
      </c>
      <c r="F208" s="22">
        <v>256636</v>
      </c>
      <c r="G208" s="14">
        <f t="shared" si="10"/>
        <v>259497</v>
      </c>
      <c r="H208" s="15">
        <f t="shared" si="11"/>
        <v>2354810</v>
      </c>
      <c r="I208" s="18"/>
    </row>
    <row r="209" spans="1:9" ht="16.5" customHeight="1">
      <c r="A209" s="20">
        <v>39114</v>
      </c>
      <c r="B209" s="21">
        <v>18749</v>
      </c>
      <c r="C209" s="21">
        <v>1882844</v>
      </c>
      <c r="D209" s="17">
        <f t="shared" si="9"/>
        <v>1901593</v>
      </c>
      <c r="E209" s="21">
        <v>3589</v>
      </c>
      <c r="F209" s="22">
        <v>228945</v>
      </c>
      <c r="G209" s="14">
        <f t="shared" si="10"/>
        <v>232534</v>
      </c>
      <c r="H209" s="15">
        <f t="shared" si="11"/>
        <v>2134127</v>
      </c>
      <c r="I209" s="18"/>
    </row>
    <row r="210" spans="1:9" ht="16.5" customHeight="1">
      <c r="A210" s="20">
        <v>39142</v>
      </c>
      <c r="B210" s="21">
        <v>52601</v>
      </c>
      <c r="C210" s="21">
        <v>2102175</v>
      </c>
      <c r="D210" s="17">
        <f t="shared" si="9"/>
        <v>2154776</v>
      </c>
      <c r="E210" s="21">
        <v>3445</v>
      </c>
      <c r="F210" s="22">
        <v>262164</v>
      </c>
      <c r="G210" s="14">
        <f t="shared" si="10"/>
        <v>265609</v>
      </c>
      <c r="H210" s="15">
        <f t="shared" si="11"/>
        <v>2420385</v>
      </c>
      <c r="I210" s="18"/>
    </row>
    <row r="211" spans="1:9" ht="16.5" customHeight="1">
      <c r="A211" s="20">
        <v>39173</v>
      </c>
      <c r="B211" s="21">
        <v>28135</v>
      </c>
      <c r="C211" s="21">
        <v>1871463</v>
      </c>
      <c r="D211" s="17">
        <f t="shared" si="9"/>
        <v>1899598</v>
      </c>
      <c r="E211" s="21">
        <v>3127</v>
      </c>
      <c r="F211" s="22">
        <v>245983</v>
      </c>
      <c r="G211" s="14">
        <f t="shared" si="10"/>
        <v>249110</v>
      </c>
      <c r="H211" s="15">
        <f t="shared" si="11"/>
        <v>2148708</v>
      </c>
      <c r="I211" s="18"/>
    </row>
    <row r="212" spans="1:9" ht="16.5" customHeight="1">
      <c r="A212" s="20">
        <v>39203</v>
      </c>
      <c r="B212" s="21">
        <v>94209</v>
      </c>
      <c r="C212" s="21">
        <v>2130704</v>
      </c>
      <c r="D212" s="17">
        <f t="shared" si="9"/>
        <v>2224913</v>
      </c>
      <c r="E212" s="21">
        <v>4769</v>
      </c>
      <c r="F212" s="22">
        <v>307639</v>
      </c>
      <c r="G212" s="14">
        <f t="shared" si="10"/>
        <v>312408</v>
      </c>
      <c r="H212" s="15">
        <f t="shared" si="11"/>
        <v>2537321</v>
      </c>
      <c r="I212" s="18"/>
    </row>
    <row r="213" spans="1:9" ht="16.5" customHeight="1">
      <c r="A213" s="20">
        <v>39234</v>
      </c>
      <c r="B213" s="21">
        <v>141794</v>
      </c>
      <c r="C213" s="21">
        <v>1663631</v>
      </c>
      <c r="D213" s="17">
        <f t="shared" si="9"/>
        <v>1805425</v>
      </c>
      <c r="E213" s="21">
        <v>3524</v>
      </c>
      <c r="F213" s="22">
        <v>289320</v>
      </c>
      <c r="G213" s="14">
        <f t="shared" si="10"/>
        <v>292844</v>
      </c>
      <c r="H213" s="15">
        <f t="shared" si="11"/>
        <v>2098269</v>
      </c>
      <c r="I213" s="18"/>
    </row>
    <row r="214" spans="1:9" ht="16.5" customHeight="1">
      <c r="A214" s="20">
        <v>39264</v>
      </c>
      <c r="B214" s="21">
        <v>208960</v>
      </c>
      <c r="C214" s="21">
        <v>1724444</v>
      </c>
      <c r="D214" s="17">
        <f t="shared" si="9"/>
        <v>1933404</v>
      </c>
      <c r="E214" s="21">
        <v>4767</v>
      </c>
      <c r="F214" s="22">
        <v>323176</v>
      </c>
      <c r="G214" s="14">
        <f t="shared" si="10"/>
        <v>327943</v>
      </c>
      <c r="H214" s="15">
        <f t="shared" si="11"/>
        <v>2261347</v>
      </c>
      <c r="I214" s="18"/>
    </row>
    <row r="215" spans="1:9" ht="16.5" customHeight="1">
      <c r="A215" s="20">
        <v>39295</v>
      </c>
      <c r="B215" s="21">
        <v>175399</v>
      </c>
      <c r="C215" s="21">
        <v>1772561</v>
      </c>
      <c r="D215" s="17">
        <f t="shared" si="9"/>
        <v>1947960</v>
      </c>
      <c r="E215" s="21">
        <v>6758</v>
      </c>
      <c r="F215" s="22">
        <v>286266</v>
      </c>
      <c r="G215" s="14">
        <f t="shared" si="10"/>
        <v>293024</v>
      </c>
      <c r="H215" s="15">
        <f t="shared" si="11"/>
        <v>2240984</v>
      </c>
      <c r="I215" s="18"/>
    </row>
    <row r="216" spans="1:9" ht="16.5" customHeight="1">
      <c r="A216" s="20">
        <v>39326</v>
      </c>
      <c r="B216" s="21">
        <v>215962</v>
      </c>
      <c r="C216" s="21">
        <v>1725865</v>
      </c>
      <c r="D216" s="17">
        <f t="shared" si="9"/>
        <v>1941827</v>
      </c>
      <c r="E216" s="21">
        <v>13554</v>
      </c>
      <c r="F216" s="22">
        <v>297962</v>
      </c>
      <c r="G216" s="14">
        <f t="shared" si="10"/>
        <v>311516</v>
      </c>
      <c r="H216" s="15">
        <f t="shared" si="11"/>
        <v>2253343</v>
      </c>
      <c r="I216" s="18"/>
    </row>
    <row r="217" spans="1:9" ht="16.5" customHeight="1">
      <c r="A217" s="20">
        <v>39356</v>
      </c>
      <c r="B217" s="21">
        <v>239201</v>
      </c>
      <c r="C217" s="21">
        <v>2287582</v>
      </c>
      <c r="D217" s="17">
        <f t="shared" si="9"/>
        <v>2526783</v>
      </c>
      <c r="E217" s="21">
        <v>14453</v>
      </c>
      <c r="F217" s="22">
        <v>294699</v>
      </c>
      <c r="G217" s="14">
        <f t="shared" si="10"/>
        <v>309152</v>
      </c>
      <c r="H217" s="15">
        <f t="shared" si="11"/>
        <v>2835935</v>
      </c>
      <c r="I217" s="18"/>
    </row>
    <row r="218" spans="1:9" ht="16.5" customHeight="1">
      <c r="A218" s="20">
        <v>39387</v>
      </c>
      <c r="B218" s="21">
        <v>123020</v>
      </c>
      <c r="C218" s="21">
        <v>2106122</v>
      </c>
      <c r="D218" s="17">
        <f t="shared" si="9"/>
        <v>2229142</v>
      </c>
      <c r="E218" s="21">
        <v>15991</v>
      </c>
      <c r="F218" s="22">
        <v>299268</v>
      </c>
      <c r="G218" s="14">
        <f t="shared" si="10"/>
        <v>315259</v>
      </c>
      <c r="H218" s="15">
        <f t="shared" si="11"/>
        <v>2544401</v>
      </c>
      <c r="I218" s="18"/>
    </row>
    <row r="219" spans="1:9" ht="16.5" customHeight="1">
      <c r="A219" s="20">
        <v>39417</v>
      </c>
      <c r="B219" s="21">
        <v>50710</v>
      </c>
      <c r="C219" s="21">
        <v>2017089</v>
      </c>
      <c r="D219" s="17">
        <f t="shared" si="9"/>
        <v>2067799</v>
      </c>
      <c r="E219" s="21">
        <v>7714</v>
      </c>
      <c r="F219" s="22">
        <v>281619</v>
      </c>
      <c r="G219" s="14">
        <f t="shared" si="10"/>
        <v>289333</v>
      </c>
      <c r="H219" s="15">
        <f t="shared" si="11"/>
        <v>2357132</v>
      </c>
      <c r="I219" s="18"/>
    </row>
    <row r="220" spans="1:9" ht="16.5" customHeight="1">
      <c r="A220" s="20">
        <v>39448</v>
      </c>
      <c r="B220" s="21">
        <v>46762</v>
      </c>
      <c r="C220" s="21">
        <v>1895610</v>
      </c>
      <c r="D220" s="17">
        <f t="shared" si="9"/>
        <v>1942372</v>
      </c>
      <c r="E220" s="21">
        <v>8513</v>
      </c>
      <c r="F220" s="22">
        <v>322661</v>
      </c>
      <c r="G220" s="14">
        <f t="shared" si="10"/>
        <v>331174</v>
      </c>
      <c r="H220" s="15">
        <f t="shared" si="11"/>
        <v>2273546</v>
      </c>
      <c r="I220" s="18"/>
    </row>
    <row r="221" spans="1:9" ht="16.5" customHeight="1">
      <c r="A221" s="20">
        <v>39479</v>
      </c>
      <c r="B221" s="21">
        <v>35010</v>
      </c>
      <c r="C221" s="21">
        <v>1828897</v>
      </c>
      <c r="D221" s="17">
        <f t="shared" si="9"/>
        <v>1863907</v>
      </c>
      <c r="E221" s="21">
        <v>10262</v>
      </c>
      <c r="F221" s="22">
        <v>271012</v>
      </c>
      <c r="G221" s="14">
        <f t="shared" si="10"/>
        <v>281274</v>
      </c>
      <c r="H221" s="15">
        <f t="shared" si="11"/>
        <v>2145181</v>
      </c>
      <c r="I221" s="18"/>
    </row>
    <row r="222" spans="1:9" ht="16.5" customHeight="1">
      <c r="A222" s="20">
        <v>39508</v>
      </c>
      <c r="B222" s="21">
        <v>158977</v>
      </c>
      <c r="C222" s="21">
        <v>1871622</v>
      </c>
      <c r="D222" s="17">
        <f t="shared" si="9"/>
        <v>2030599</v>
      </c>
      <c r="E222" s="21">
        <v>12437</v>
      </c>
      <c r="F222" s="22">
        <v>307917</v>
      </c>
      <c r="G222" s="14">
        <f t="shared" si="10"/>
        <v>320354</v>
      </c>
      <c r="H222" s="15">
        <f t="shared" si="11"/>
        <v>2350953</v>
      </c>
      <c r="I222" s="18"/>
    </row>
    <row r="223" spans="1:9" ht="16.5" customHeight="1">
      <c r="A223" s="20">
        <v>39539</v>
      </c>
      <c r="B223" s="21">
        <v>131732</v>
      </c>
      <c r="C223" s="21">
        <v>1906240</v>
      </c>
      <c r="D223" s="17">
        <f t="shared" si="9"/>
        <v>2037972</v>
      </c>
      <c r="E223" s="21">
        <v>8884</v>
      </c>
      <c r="F223" s="22">
        <v>302774</v>
      </c>
      <c r="G223" s="14">
        <f t="shared" si="10"/>
        <v>311658</v>
      </c>
      <c r="H223" s="15">
        <f t="shared" si="11"/>
        <v>2349630</v>
      </c>
      <c r="I223" s="18"/>
    </row>
    <row r="224" spans="1:9" ht="16.5" customHeight="1">
      <c r="A224" s="20">
        <v>39569</v>
      </c>
      <c r="B224" s="21">
        <v>208392</v>
      </c>
      <c r="C224" s="21">
        <v>1483007</v>
      </c>
      <c r="D224" s="17">
        <f t="shared" si="9"/>
        <v>1691399</v>
      </c>
      <c r="E224" s="21">
        <v>11033</v>
      </c>
      <c r="F224" s="22">
        <v>290568</v>
      </c>
      <c r="G224" s="14">
        <f t="shared" si="10"/>
        <v>301601</v>
      </c>
      <c r="H224" s="15">
        <f t="shared" si="11"/>
        <v>1993000</v>
      </c>
      <c r="I224" s="18"/>
    </row>
    <row r="225" spans="1:9" ht="16.5" customHeight="1">
      <c r="A225" s="20">
        <v>39600</v>
      </c>
      <c r="B225" s="21">
        <v>140326</v>
      </c>
      <c r="C225" s="21">
        <v>1427742</v>
      </c>
      <c r="D225" s="17">
        <f t="shared" si="9"/>
        <v>1568068</v>
      </c>
      <c r="E225" s="21">
        <v>13528</v>
      </c>
      <c r="F225" s="22">
        <v>260125</v>
      </c>
      <c r="G225" s="14">
        <f t="shared" si="10"/>
        <v>273653</v>
      </c>
      <c r="H225" s="15">
        <f t="shared" si="11"/>
        <v>1841721</v>
      </c>
      <c r="I225" s="18"/>
    </row>
    <row r="226" spans="1:9" ht="16.5" customHeight="1">
      <c r="A226" s="20">
        <v>39630</v>
      </c>
      <c r="B226" s="21">
        <v>281901</v>
      </c>
      <c r="C226" s="21">
        <v>1498501</v>
      </c>
      <c r="D226" s="17">
        <f t="shared" si="9"/>
        <v>1780402</v>
      </c>
      <c r="E226" s="21">
        <v>11136</v>
      </c>
      <c r="F226" s="22">
        <v>296119</v>
      </c>
      <c r="G226" s="14">
        <f t="shared" si="10"/>
        <v>307255</v>
      </c>
      <c r="H226" s="15">
        <f t="shared" si="11"/>
        <v>2087657</v>
      </c>
      <c r="I226" s="18"/>
    </row>
    <row r="227" spans="1:9" ht="16.5" customHeight="1">
      <c r="A227" s="20">
        <v>39661</v>
      </c>
      <c r="B227" s="21">
        <v>297745</v>
      </c>
      <c r="C227" s="21">
        <v>1595616</v>
      </c>
      <c r="D227" s="17">
        <f t="shared" si="9"/>
        <v>1893361</v>
      </c>
      <c r="E227" s="21">
        <v>7124</v>
      </c>
      <c r="F227" s="22">
        <v>297617</v>
      </c>
      <c r="G227" s="14">
        <f t="shared" si="10"/>
        <v>304741</v>
      </c>
      <c r="H227" s="15">
        <f t="shared" si="11"/>
        <v>2198102</v>
      </c>
      <c r="I227" s="18"/>
    </row>
    <row r="228" spans="1:9" ht="16.5" customHeight="1">
      <c r="A228" s="20">
        <v>39692</v>
      </c>
      <c r="B228" s="21">
        <v>318523</v>
      </c>
      <c r="C228" s="21">
        <v>2386871</v>
      </c>
      <c r="D228" s="17">
        <f t="shared" si="9"/>
        <v>2705394</v>
      </c>
      <c r="E228" s="21">
        <v>12685</v>
      </c>
      <c r="F228" s="22">
        <v>284332</v>
      </c>
      <c r="G228" s="14">
        <f t="shared" si="10"/>
        <v>297017</v>
      </c>
      <c r="H228" s="15">
        <f t="shared" si="11"/>
        <v>3002411</v>
      </c>
      <c r="I228" s="18"/>
    </row>
    <row r="229" spans="1:9" ht="16.5" customHeight="1">
      <c r="A229" s="20">
        <v>39722</v>
      </c>
      <c r="B229" s="21">
        <v>198256</v>
      </c>
      <c r="C229" s="21">
        <v>2605947</v>
      </c>
      <c r="D229" s="17">
        <f t="shared" si="9"/>
        <v>2804203</v>
      </c>
      <c r="E229" s="21">
        <v>11691</v>
      </c>
      <c r="F229" s="22">
        <v>262765</v>
      </c>
      <c r="G229" s="14">
        <f t="shared" si="10"/>
        <v>274456</v>
      </c>
      <c r="H229" s="15">
        <f t="shared" si="11"/>
        <v>3078659</v>
      </c>
      <c r="I229" s="18"/>
    </row>
    <row r="230" spans="1:9" ht="16.5" customHeight="1">
      <c r="A230" s="20">
        <v>39753</v>
      </c>
      <c r="B230" s="21">
        <v>106829</v>
      </c>
      <c r="C230" s="21">
        <v>2616602</v>
      </c>
      <c r="D230" s="17">
        <f t="shared" si="9"/>
        <v>2723431</v>
      </c>
      <c r="E230" s="21">
        <v>2239</v>
      </c>
      <c r="F230" s="22">
        <v>218455</v>
      </c>
      <c r="G230" s="14">
        <f t="shared" si="10"/>
        <v>220694</v>
      </c>
      <c r="H230" s="15">
        <f t="shared" si="11"/>
        <v>2944125</v>
      </c>
      <c r="I230" s="18"/>
    </row>
    <row r="231" spans="1:9" ht="16.5" customHeight="1">
      <c r="A231" s="20">
        <v>39783</v>
      </c>
      <c r="B231" s="21">
        <v>154229</v>
      </c>
      <c r="C231" s="21">
        <v>2841470</v>
      </c>
      <c r="D231" s="17">
        <f t="shared" si="9"/>
        <v>2995699</v>
      </c>
      <c r="E231" s="21">
        <v>1422</v>
      </c>
      <c r="F231" s="22">
        <v>250586</v>
      </c>
      <c r="G231" s="14">
        <f t="shared" si="10"/>
        <v>252008</v>
      </c>
      <c r="H231" s="15">
        <f t="shared" si="11"/>
        <v>3247707</v>
      </c>
      <c r="I231" s="18"/>
    </row>
    <row r="232" spans="1:9" ht="16.5" customHeight="1">
      <c r="A232" s="20">
        <v>39814</v>
      </c>
      <c r="B232" s="21">
        <v>43165</v>
      </c>
      <c r="C232" s="21">
        <v>2063742</v>
      </c>
      <c r="D232" s="17">
        <f t="shared" si="9"/>
        <v>2106907</v>
      </c>
      <c r="E232" s="21">
        <v>1724</v>
      </c>
      <c r="F232" s="22">
        <v>213974</v>
      </c>
      <c r="G232" s="14">
        <f t="shared" si="10"/>
        <v>215698</v>
      </c>
      <c r="H232" s="15">
        <f t="shared" si="11"/>
        <v>2322605</v>
      </c>
      <c r="I232" s="18"/>
    </row>
    <row r="233" spans="1:9" ht="16.5" customHeight="1">
      <c r="A233" s="20">
        <v>39845</v>
      </c>
      <c r="B233" s="21">
        <v>41500</v>
      </c>
      <c r="C233" s="21">
        <v>2358498</v>
      </c>
      <c r="D233" s="17">
        <f t="shared" si="9"/>
        <v>2399998</v>
      </c>
      <c r="E233" s="21">
        <v>2022</v>
      </c>
      <c r="F233" s="22">
        <v>224445</v>
      </c>
      <c r="G233" s="14">
        <f t="shared" si="10"/>
        <v>226467</v>
      </c>
      <c r="H233" s="15">
        <f t="shared" si="11"/>
        <v>2626465</v>
      </c>
      <c r="I233" s="18"/>
    </row>
    <row r="234" spans="1:9" ht="16.5" customHeight="1">
      <c r="A234" s="20">
        <v>39873</v>
      </c>
      <c r="B234" s="21">
        <v>34338</v>
      </c>
      <c r="C234" s="21">
        <v>2301186</v>
      </c>
      <c r="D234" s="17">
        <f t="shared" si="9"/>
        <v>2335524</v>
      </c>
      <c r="E234" s="21">
        <v>16117</v>
      </c>
      <c r="F234" s="22">
        <v>250185</v>
      </c>
      <c r="G234" s="14">
        <f t="shared" si="10"/>
        <v>266302</v>
      </c>
      <c r="H234" s="15">
        <f t="shared" si="11"/>
        <v>2601826</v>
      </c>
      <c r="I234" s="18"/>
    </row>
    <row r="235" spans="1:9" ht="16.5" customHeight="1">
      <c r="A235" s="20">
        <v>39904</v>
      </c>
      <c r="B235" s="21">
        <v>69715</v>
      </c>
      <c r="C235" s="21">
        <v>2181716</v>
      </c>
      <c r="D235" s="17">
        <f t="shared" si="9"/>
        <v>2251431</v>
      </c>
      <c r="E235" s="21">
        <v>1826</v>
      </c>
      <c r="F235" s="22">
        <v>252183</v>
      </c>
      <c r="G235" s="14">
        <f t="shared" si="10"/>
        <v>254009</v>
      </c>
      <c r="H235" s="15">
        <f t="shared" si="11"/>
        <v>2505440</v>
      </c>
      <c r="I235" s="18"/>
    </row>
    <row r="236" spans="1:9" ht="16.5" customHeight="1">
      <c r="A236" s="20">
        <v>39934</v>
      </c>
      <c r="B236" s="21">
        <v>184696</v>
      </c>
      <c r="C236" s="21">
        <v>2069755</v>
      </c>
      <c r="D236" s="17">
        <f t="shared" si="9"/>
        <v>2254451</v>
      </c>
      <c r="E236" s="21">
        <v>9661</v>
      </c>
      <c r="F236" s="22">
        <v>234246</v>
      </c>
      <c r="G236" s="14">
        <f t="shared" si="10"/>
        <v>243907</v>
      </c>
      <c r="H236" s="15">
        <f t="shared" si="11"/>
        <v>2498358</v>
      </c>
      <c r="I236" s="18"/>
    </row>
    <row r="237" spans="1:9" ht="16.5" customHeight="1">
      <c r="A237" s="20">
        <v>39965</v>
      </c>
      <c r="B237" s="21">
        <v>136950</v>
      </c>
      <c r="C237" s="21">
        <v>2023848</v>
      </c>
      <c r="D237" s="17">
        <f t="shared" si="9"/>
        <v>2160798</v>
      </c>
      <c r="E237" s="21">
        <v>12763</v>
      </c>
      <c r="F237" s="22">
        <v>224003</v>
      </c>
      <c r="G237" s="14">
        <f t="shared" si="10"/>
        <v>236766</v>
      </c>
      <c r="H237" s="15">
        <f t="shared" si="11"/>
        <v>2397564</v>
      </c>
      <c r="I237" s="18"/>
    </row>
    <row r="238" spans="1:9" ht="16.5" customHeight="1">
      <c r="A238" s="20">
        <v>39995</v>
      </c>
      <c r="B238" s="21">
        <v>137832</v>
      </c>
      <c r="C238" s="21">
        <v>1858998</v>
      </c>
      <c r="D238" s="17">
        <f t="shared" si="9"/>
        <v>1996830</v>
      </c>
      <c r="E238" s="21">
        <v>16063</v>
      </c>
      <c r="F238" s="22">
        <v>258079</v>
      </c>
      <c r="G238" s="14">
        <f t="shared" si="10"/>
        <v>274142</v>
      </c>
      <c r="H238" s="15">
        <f t="shared" si="11"/>
        <v>2270972</v>
      </c>
      <c r="I238" s="18"/>
    </row>
    <row r="239" spans="1:9" ht="16.5" customHeight="1">
      <c r="A239" s="20">
        <v>40026</v>
      </c>
      <c r="B239" s="21">
        <v>135053</v>
      </c>
      <c r="C239" s="21">
        <v>2119904</v>
      </c>
      <c r="D239" s="17">
        <f t="shared" si="9"/>
        <v>2254957</v>
      </c>
      <c r="E239" s="21">
        <v>10871</v>
      </c>
      <c r="F239" s="22">
        <v>213960</v>
      </c>
      <c r="G239" s="14">
        <f t="shared" si="10"/>
        <v>224831</v>
      </c>
      <c r="H239" s="15">
        <f t="shared" si="11"/>
        <v>2479788</v>
      </c>
      <c r="I239" s="18"/>
    </row>
    <row r="240" spans="1:9" ht="16.5" customHeight="1">
      <c r="A240" s="20">
        <v>40057</v>
      </c>
      <c r="B240" s="21">
        <v>131654</v>
      </c>
      <c r="C240" s="21">
        <v>2287398</v>
      </c>
      <c r="D240" s="17">
        <f t="shared" si="9"/>
        <v>2419052</v>
      </c>
      <c r="E240" s="21">
        <v>7550</v>
      </c>
      <c r="F240" s="22">
        <v>262386</v>
      </c>
      <c r="G240" s="14">
        <f t="shared" si="10"/>
        <v>269936</v>
      </c>
      <c r="H240" s="15">
        <f t="shared" si="11"/>
        <v>2688988</v>
      </c>
      <c r="I240" s="18"/>
    </row>
    <row r="241" spans="1:9" ht="16.5" customHeight="1">
      <c r="A241" s="20">
        <v>40087</v>
      </c>
      <c r="B241" s="21">
        <v>68299</v>
      </c>
      <c r="C241" s="21">
        <v>2495745</v>
      </c>
      <c r="D241" s="17">
        <f t="shared" si="9"/>
        <v>2564044</v>
      </c>
      <c r="E241" s="21">
        <v>5190</v>
      </c>
      <c r="F241" s="22">
        <v>263777</v>
      </c>
      <c r="G241" s="14">
        <f t="shared" si="10"/>
        <v>268967</v>
      </c>
      <c r="H241" s="15">
        <f t="shared" si="11"/>
        <v>2833011</v>
      </c>
      <c r="I241" s="18"/>
    </row>
    <row r="242" spans="1:9" ht="16.5" customHeight="1">
      <c r="A242" s="20">
        <v>40118</v>
      </c>
      <c r="B242" s="21">
        <v>51994</v>
      </c>
      <c r="C242" s="21">
        <v>2299146</v>
      </c>
      <c r="D242" s="17">
        <f t="shared" si="9"/>
        <v>2351140</v>
      </c>
      <c r="E242" s="21">
        <v>2217</v>
      </c>
      <c r="F242" s="22">
        <v>238751</v>
      </c>
      <c r="G242" s="14">
        <f t="shared" si="10"/>
        <v>240968</v>
      </c>
      <c r="H242" s="15">
        <f t="shared" si="11"/>
        <v>2592108</v>
      </c>
      <c r="I242" s="18"/>
    </row>
    <row r="243" spans="1:9" ht="16.5" customHeight="1">
      <c r="A243" s="20">
        <v>40148</v>
      </c>
      <c r="B243" s="21">
        <v>80749</v>
      </c>
      <c r="C243" s="21">
        <v>2194752</v>
      </c>
      <c r="D243" s="17">
        <f t="shared" si="9"/>
        <v>2275501</v>
      </c>
      <c r="E243" s="21">
        <v>6424</v>
      </c>
      <c r="F243" s="22">
        <v>276109</v>
      </c>
      <c r="G243" s="14">
        <f t="shared" si="10"/>
        <v>282533</v>
      </c>
      <c r="H243" s="15">
        <f t="shared" si="11"/>
        <v>2558034</v>
      </c>
      <c r="I243" s="18"/>
    </row>
    <row r="244" spans="1:9" ht="16.5" customHeight="1">
      <c r="A244" s="20">
        <v>40179</v>
      </c>
      <c r="B244" s="21">
        <v>44047</v>
      </c>
      <c r="C244" s="21">
        <v>2206513</v>
      </c>
      <c r="D244" s="17">
        <f t="shared" si="9"/>
        <v>2250560</v>
      </c>
      <c r="E244" s="21">
        <v>3610</v>
      </c>
      <c r="F244" s="22">
        <v>240759</v>
      </c>
      <c r="G244" s="14">
        <f t="shared" si="10"/>
        <v>244369</v>
      </c>
      <c r="H244" s="15">
        <f t="shared" si="11"/>
        <v>2494929</v>
      </c>
      <c r="I244" s="18"/>
    </row>
    <row r="245" spans="1:9" ht="16.5" customHeight="1">
      <c r="A245" s="20">
        <v>40210</v>
      </c>
      <c r="B245" s="21">
        <v>22506</v>
      </c>
      <c r="C245" s="21">
        <v>2000575</v>
      </c>
      <c r="D245" s="17">
        <f t="shared" si="9"/>
        <v>2023081</v>
      </c>
      <c r="E245" s="21">
        <v>7971</v>
      </c>
      <c r="F245" s="22">
        <v>237582</v>
      </c>
      <c r="G245" s="14">
        <f t="shared" si="10"/>
        <v>245553</v>
      </c>
      <c r="H245" s="15">
        <f t="shared" si="11"/>
        <v>2268634</v>
      </c>
      <c r="I245" s="18"/>
    </row>
    <row r="246" spans="1:9" ht="16.5" customHeight="1">
      <c r="A246" s="20">
        <v>40238</v>
      </c>
      <c r="B246" s="21">
        <v>45839</v>
      </c>
      <c r="C246" s="21">
        <v>2349478</v>
      </c>
      <c r="D246" s="17">
        <f t="shared" si="9"/>
        <v>2395317</v>
      </c>
      <c r="E246" s="21">
        <v>4271</v>
      </c>
      <c r="F246" s="22">
        <v>264587</v>
      </c>
      <c r="G246" s="14">
        <f t="shared" si="10"/>
        <v>268858</v>
      </c>
      <c r="H246" s="15">
        <f t="shared" si="11"/>
        <v>2664175</v>
      </c>
      <c r="I246" s="18"/>
    </row>
    <row r="247" spans="1:9" ht="16.5" customHeight="1">
      <c r="A247" s="20">
        <v>40269</v>
      </c>
      <c r="B247" s="21">
        <v>22855</v>
      </c>
      <c r="C247" s="21">
        <v>1978257</v>
      </c>
      <c r="D247" s="17">
        <f t="shared" si="9"/>
        <v>2001112</v>
      </c>
      <c r="E247" s="21">
        <v>5069</v>
      </c>
      <c r="F247" s="22">
        <v>300129</v>
      </c>
      <c r="G247" s="14">
        <f t="shared" si="10"/>
        <v>305198</v>
      </c>
      <c r="H247" s="15">
        <f t="shared" si="11"/>
        <v>2306310</v>
      </c>
      <c r="I247" s="18"/>
    </row>
    <row r="248" spans="1:9" ht="16.5" customHeight="1">
      <c r="A248" s="20">
        <v>40299</v>
      </c>
      <c r="B248" s="21">
        <v>129675</v>
      </c>
      <c r="C248" s="21">
        <v>2095228</v>
      </c>
      <c r="D248" s="17">
        <f t="shared" si="9"/>
        <v>2224903</v>
      </c>
      <c r="E248" s="21">
        <v>4256</v>
      </c>
      <c r="F248" s="22">
        <v>313399</v>
      </c>
      <c r="G248" s="14">
        <f t="shared" si="10"/>
        <v>317655</v>
      </c>
      <c r="H248" s="15">
        <f t="shared" si="11"/>
        <v>2542558</v>
      </c>
      <c r="I248" s="18"/>
    </row>
    <row r="249" spans="1:9" ht="16.5" customHeight="1">
      <c r="A249" s="20">
        <v>40330</v>
      </c>
      <c r="B249" s="21">
        <v>165937</v>
      </c>
      <c r="C249" s="21">
        <v>1658186</v>
      </c>
      <c r="D249" s="17">
        <f t="shared" si="9"/>
        <v>1824123</v>
      </c>
      <c r="E249" s="21">
        <v>5762</v>
      </c>
      <c r="F249" s="22">
        <v>316192</v>
      </c>
      <c r="G249" s="14">
        <f t="shared" si="10"/>
        <v>321954</v>
      </c>
      <c r="H249" s="15">
        <f t="shared" si="11"/>
        <v>2146077</v>
      </c>
      <c r="I249" s="18"/>
    </row>
    <row r="250" spans="1:9" ht="16.5" customHeight="1">
      <c r="A250" s="20">
        <v>40360</v>
      </c>
      <c r="B250" s="21">
        <v>161200</v>
      </c>
      <c r="C250" s="21">
        <v>2027183</v>
      </c>
      <c r="D250" s="17">
        <f t="shared" si="9"/>
        <v>2188383</v>
      </c>
      <c r="E250" s="21">
        <v>4210</v>
      </c>
      <c r="F250" s="22">
        <v>276839</v>
      </c>
      <c r="G250" s="14">
        <f t="shared" si="10"/>
        <v>281049</v>
      </c>
      <c r="H250" s="15">
        <f t="shared" si="11"/>
        <v>2469432</v>
      </c>
      <c r="I250" s="18"/>
    </row>
    <row r="251" spans="1:9" ht="16.5" customHeight="1">
      <c r="A251" s="20">
        <v>40391</v>
      </c>
      <c r="B251" s="21">
        <v>133848</v>
      </c>
      <c r="C251" s="21">
        <v>2465948</v>
      </c>
      <c r="D251" s="17">
        <f t="shared" si="9"/>
        <v>2599796</v>
      </c>
      <c r="E251" s="21">
        <v>4713</v>
      </c>
      <c r="F251" s="22">
        <v>215240</v>
      </c>
      <c r="G251" s="14">
        <f t="shared" si="10"/>
        <v>219953</v>
      </c>
      <c r="H251" s="15">
        <f t="shared" si="11"/>
        <v>2819749</v>
      </c>
      <c r="I251" s="18"/>
    </row>
    <row r="252" spans="1:9" ht="16.5" customHeight="1">
      <c r="A252" s="20">
        <v>40422</v>
      </c>
      <c r="B252" s="21">
        <v>157028</v>
      </c>
      <c r="C252" s="21">
        <v>2828731</v>
      </c>
      <c r="D252" s="17">
        <f t="shared" si="9"/>
        <v>2985759</v>
      </c>
      <c r="E252" s="21">
        <v>5038</v>
      </c>
      <c r="F252" s="22">
        <v>297647</v>
      </c>
      <c r="G252" s="14">
        <f t="shared" si="10"/>
        <v>302685</v>
      </c>
      <c r="H252" s="15">
        <f t="shared" si="11"/>
        <v>3288444</v>
      </c>
      <c r="I252" s="18"/>
    </row>
    <row r="253" spans="1:9" ht="16.5" customHeight="1">
      <c r="A253" s="20">
        <v>40452</v>
      </c>
      <c r="B253" s="21">
        <v>114957</v>
      </c>
      <c r="C253" s="21">
        <v>3076669</v>
      </c>
      <c r="D253" s="17">
        <f t="shared" si="9"/>
        <v>3191626</v>
      </c>
      <c r="E253" s="21">
        <v>5782</v>
      </c>
      <c r="F253" s="22">
        <v>308130</v>
      </c>
      <c r="G253" s="14">
        <f t="shared" si="10"/>
        <v>313912</v>
      </c>
      <c r="H253" s="15">
        <f t="shared" si="11"/>
        <v>3505538</v>
      </c>
      <c r="I253" s="18"/>
    </row>
    <row r="254" spans="1:9" ht="16.5" customHeight="1">
      <c r="A254" s="20">
        <v>40483</v>
      </c>
      <c r="B254" s="21">
        <v>96502</v>
      </c>
      <c r="C254" s="21">
        <v>2830737</v>
      </c>
      <c r="D254" s="17">
        <f t="shared" si="9"/>
        <v>2927239</v>
      </c>
      <c r="E254" s="21">
        <v>5013</v>
      </c>
      <c r="F254" s="22">
        <v>270248</v>
      </c>
      <c r="G254" s="14">
        <f t="shared" si="10"/>
        <v>275261</v>
      </c>
      <c r="H254" s="15">
        <f t="shared" si="11"/>
        <v>3202500</v>
      </c>
      <c r="I254" s="18"/>
    </row>
    <row r="255" spans="1:9" ht="16.5" customHeight="1">
      <c r="A255" s="20">
        <v>40513</v>
      </c>
      <c r="B255" s="21">
        <v>74492</v>
      </c>
      <c r="C255" s="21">
        <v>3056632</v>
      </c>
      <c r="D255" s="17">
        <f t="shared" si="9"/>
        <v>3131124</v>
      </c>
      <c r="E255" s="21">
        <v>5448</v>
      </c>
      <c r="F255" s="22">
        <v>321378</v>
      </c>
      <c r="G255" s="14">
        <f t="shared" si="10"/>
        <v>326826</v>
      </c>
      <c r="H255" s="15">
        <f t="shared" si="11"/>
        <v>3457950</v>
      </c>
      <c r="I255" s="18"/>
    </row>
    <row r="256" spans="1:9" ht="16.5" customHeight="1">
      <c r="A256" s="20">
        <v>40544</v>
      </c>
      <c r="B256" s="21">
        <v>65597</v>
      </c>
      <c r="C256" s="21">
        <v>2527452</v>
      </c>
      <c r="D256" s="17">
        <f t="shared" si="9"/>
        <v>2593049</v>
      </c>
      <c r="E256" s="21">
        <v>5412</v>
      </c>
      <c r="F256" s="22">
        <v>203324</v>
      </c>
      <c r="G256" s="14">
        <f t="shared" si="10"/>
        <v>208736</v>
      </c>
      <c r="H256" s="15">
        <f t="shared" si="11"/>
        <v>2801785</v>
      </c>
      <c r="I256" s="18"/>
    </row>
    <row r="257" spans="1:9" ht="16.5" customHeight="1">
      <c r="A257" s="20">
        <v>40575</v>
      </c>
      <c r="B257" s="21">
        <v>53109</v>
      </c>
      <c r="C257" s="21">
        <v>2417655</v>
      </c>
      <c r="D257" s="17">
        <f t="shared" si="9"/>
        <v>2470764</v>
      </c>
      <c r="E257" s="21">
        <v>4784</v>
      </c>
      <c r="F257" s="22">
        <v>264862</v>
      </c>
      <c r="G257" s="14">
        <f t="shared" si="10"/>
        <v>269646</v>
      </c>
      <c r="H257" s="15">
        <f t="shared" si="11"/>
        <v>2740410</v>
      </c>
      <c r="I257" s="18"/>
    </row>
    <row r="258" spans="1:9" ht="16.5" customHeight="1">
      <c r="A258" s="20">
        <v>40603</v>
      </c>
      <c r="B258" s="21">
        <v>190848</v>
      </c>
      <c r="C258" s="21">
        <v>2213845</v>
      </c>
      <c r="D258" s="17">
        <f t="shared" si="9"/>
        <v>2404693</v>
      </c>
      <c r="E258" s="21">
        <v>5208</v>
      </c>
      <c r="F258" s="22">
        <v>363399</v>
      </c>
      <c r="G258" s="14">
        <f t="shared" si="10"/>
        <v>368607</v>
      </c>
      <c r="H258" s="15">
        <f t="shared" si="11"/>
        <v>2773300</v>
      </c>
      <c r="I258" s="18"/>
    </row>
    <row r="259" spans="1:9" ht="16.5" customHeight="1">
      <c r="A259" s="20">
        <v>40634</v>
      </c>
      <c r="B259" s="21">
        <v>322286</v>
      </c>
      <c r="C259" s="21">
        <v>2145720</v>
      </c>
      <c r="D259" s="17">
        <f t="shared" si="9"/>
        <v>2468006</v>
      </c>
      <c r="E259" s="21">
        <v>4945</v>
      </c>
      <c r="F259" s="22">
        <v>305656</v>
      </c>
      <c r="G259" s="14">
        <f t="shared" si="10"/>
        <v>310601</v>
      </c>
      <c r="H259" s="15">
        <f t="shared" si="11"/>
        <v>2778607</v>
      </c>
      <c r="I259" s="18"/>
    </row>
    <row r="260" spans="1:9" ht="16.5" customHeight="1">
      <c r="A260" s="20">
        <v>40664</v>
      </c>
      <c r="B260" s="21">
        <v>351306</v>
      </c>
      <c r="C260" s="21">
        <v>2054630</v>
      </c>
      <c r="D260" s="17">
        <f t="shared" si="9"/>
        <v>2405936</v>
      </c>
      <c r="E260" s="21">
        <v>7256</v>
      </c>
      <c r="F260" s="22">
        <v>260768</v>
      </c>
      <c r="G260" s="14">
        <f t="shared" si="10"/>
        <v>268024</v>
      </c>
      <c r="H260" s="15">
        <f t="shared" si="11"/>
        <v>2673960</v>
      </c>
      <c r="I260" s="18"/>
    </row>
    <row r="261" spans="1:9" ht="16.5" customHeight="1">
      <c r="A261" s="20">
        <v>40695</v>
      </c>
      <c r="B261" s="21">
        <v>414281</v>
      </c>
      <c r="C261" s="21">
        <v>2033609</v>
      </c>
      <c r="D261" s="17">
        <f t="shared" ref="D261:D268" si="12">B261+C261</f>
        <v>2447890</v>
      </c>
      <c r="E261" s="21">
        <v>5998</v>
      </c>
      <c r="F261" s="22">
        <v>305900</v>
      </c>
      <c r="G261" s="14">
        <f t="shared" ref="G261:G268" si="13">E261+F261</f>
        <v>311898</v>
      </c>
      <c r="H261" s="15">
        <f t="shared" ref="H261:H268" si="14">D261+G261</f>
        <v>2759788</v>
      </c>
      <c r="I261" s="18"/>
    </row>
    <row r="262" spans="1:9" ht="16.5" customHeight="1">
      <c r="A262" s="20">
        <v>40725</v>
      </c>
      <c r="B262" s="21">
        <v>265744</v>
      </c>
      <c r="C262" s="21">
        <v>1531881</v>
      </c>
      <c r="D262" s="17">
        <f t="shared" si="12"/>
        <v>1797625</v>
      </c>
      <c r="E262" s="21">
        <v>4748</v>
      </c>
      <c r="F262" s="22">
        <v>291460</v>
      </c>
      <c r="G262" s="14">
        <f t="shared" si="13"/>
        <v>296208</v>
      </c>
      <c r="H262" s="15">
        <f t="shared" si="14"/>
        <v>2093833</v>
      </c>
      <c r="I262" s="18"/>
    </row>
    <row r="263" spans="1:9" ht="16.5" customHeight="1">
      <c r="A263" s="20">
        <v>40756</v>
      </c>
      <c r="B263" s="21">
        <v>322282</v>
      </c>
      <c r="C263" s="21">
        <v>2318377</v>
      </c>
      <c r="D263" s="17">
        <f t="shared" si="12"/>
        <v>2640659</v>
      </c>
      <c r="E263" s="21">
        <v>5248</v>
      </c>
      <c r="F263" s="22">
        <v>315122</v>
      </c>
      <c r="G263" s="14">
        <f t="shared" si="13"/>
        <v>320370</v>
      </c>
      <c r="H263" s="15">
        <f t="shared" si="14"/>
        <v>2961029</v>
      </c>
      <c r="I263" s="18"/>
    </row>
    <row r="264" spans="1:9" ht="16.5" customHeight="1">
      <c r="A264" s="20">
        <v>40787</v>
      </c>
      <c r="B264" s="21">
        <v>222287</v>
      </c>
      <c r="C264" s="21">
        <v>2399669</v>
      </c>
      <c r="D264" s="17">
        <f t="shared" si="12"/>
        <v>2621956</v>
      </c>
      <c r="E264" s="21">
        <v>5438</v>
      </c>
      <c r="F264" s="22">
        <v>327383</v>
      </c>
      <c r="G264" s="14">
        <f t="shared" si="13"/>
        <v>332821</v>
      </c>
      <c r="H264" s="15">
        <f t="shared" si="14"/>
        <v>2954777</v>
      </c>
      <c r="I264" s="18"/>
    </row>
    <row r="265" spans="1:9" ht="16.5" customHeight="1">
      <c r="A265" s="20">
        <v>40817</v>
      </c>
      <c r="B265" s="21">
        <v>236160</v>
      </c>
      <c r="C265" s="21">
        <v>2692803</v>
      </c>
      <c r="D265" s="17">
        <f t="shared" si="12"/>
        <v>2928963</v>
      </c>
      <c r="E265" s="21">
        <v>6085</v>
      </c>
      <c r="F265" s="22">
        <v>251949</v>
      </c>
      <c r="G265" s="14">
        <f t="shared" si="13"/>
        <v>258034</v>
      </c>
      <c r="H265" s="15">
        <f t="shared" si="14"/>
        <v>3186997</v>
      </c>
      <c r="I265" s="18"/>
    </row>
    <row r="266" spans="1:9" ht="16.5" customHeight="1">
      <c r="A266" s="20">
        <v>40848</v>
      </c>
      <c r="B266" s="21">
        <v>143336</v>
      </c>
      <c r="C266" s="21">
        <v>2608042</v>
      </c>
      <c r="D266" s="17">
        <f t="shared" si="12"/>
        <v>2751378</v>
      </c>
      <c r="E266" s="21">
        <v>4033</v>
      </c>
      <c r="F266" s="22">
        <v>293753</v>
      </c>
      <c r="G266" s="14">
        <f t="shared" si="13"/>
        <v>297786</v>
      </c>
      <c r="H266" s="15">
        <f t="shared" si="14"/>
        <v>3049164</v>
      </c>
      <c r="I266" s="18"/>
    </row>
    <row r="267" spans="1:9" ht="16.5" customHeight="1">
      <c r="A267" s="20">
        <v>40878</v>
      </c>
      <c r="B267" s="21">
        <v>76005</v>
      </c>
      <c r="C267" s="21">
        <v>2534438</v>
      </c>
      <c r="D267" s="17">
        <f t="shared" si="12"/>
        <v>2610443</v>
      </c>
      <c r="E267" s="21">
        <v>6223</v>
      </c>
      <c r="F267" s="22">
        <v>415857</v>
      </c>
      <c r="G267" s="14">
        <f t="shared" si="13"/>
        <v>422080</v>
      </c>
      <c r="H267" s="15">
        <f t="shared" si="14"/>
        <v>3032523</v>
      </c>
      <c r="I267" s="18"/>
    </row>
    <row r="268" spans="1:9" ht="16.5" customHeight="1">
      <c r="A268" s="20">
        <v>40909</v>
      </c>
      <c r="B268" s="21">
        <v>37419</v>
      </c>
      <c r="C268" s="21">
        <v>1898550</v>
      </c>
      <c r="D268" s="17">
        <f t="shared" si="12"/>
        <v>1935969</v>
      </c>
      <c r="E268" s="21">
        <v>3429</v>
      </c>
      <c r="F268" s="22">
        <v>207169</v>
      </c>
      <c r="G268" s="14">
        <f t="shared" si="13"/>
        <v>210598</v>
      </c>
      <c r="H268" s="15">
        <f t="shared" si="14"/>
        <v>2146567</v>
      </c>
      <c r="I268" s="18"/>
    </row>
    <row r="269" spans="1:9" ht="16.5" customHeight="1">
      <c r="A269" s="20">
        <v>40940</v>
      </c>
      <c r="B269" s="21">
        <v>53061</v>
      </c>
      <c r="C269" s="21">
        <v>1931246</v>
      </c>
      <c r="D269" s="17">
        <f t="shared" ref="D269" si="15">B269+C269</f>
        <v>1984307</v>
      </c>
      <c r="E269" s="21">
        <v>4178</v>
      </c>
      <c r="F269" s="22">
        <v>254651</v>
      </c>
      <c r="G269" s="14">
        <f t="shared" ref="G269" si="16">E269+F269</f>
        <v>258829</v>
      </c>
      <c r="H269" s="15">
        <f t="shared" ref="H269" si="17">D269+G269</f>
        <v>2243136</v>
      </c>
      <c r="I269" s="18"/>
    </row>
    <row r="270" spans="1:9" ht="16.5" customHeight="1">
      <c r="A270" s="20">
        <v>40969</v>
      </c>
      <c r="B270" s="21">
        <v>79136</v>
      </c>
      <c r="C270" s="21">
        <v>1925072</v>
      </c>
      <c r="D270" s="17">
        <f t="shared" ref="D270" si="18">B270+C270</f>
        <v>2004208</v>
      </c>
      <c r="E270" s="21">
        <v>4689</v>
      </c>
      <c r="F270" s="22">
        <v>259831</v>
      </c>
      <c r="G270" s="14">
        <f t="shared" ref="G270" si="19">E270+F270</f>
        <v>264520</v>
      </c>
      <c r="H270" s="15">
        <f t="shared" ref="H270" si="20">D270+G270</f>
        <v>2268728</v>
      </c>
      <c r="I270" s="18"/>
    </row>
    <row r="271" spans="1:9" ht="16.5" customHeight="1">
      <c r="A271" s="20">
        <v>41000</v>
      </c>
      <c r="B271" s="21">
        <v>19991</v>
      </c>
      <c r="C271" s="21">
        <v>1735701</v>
      </c>
      <c r="D271" s="17">
        <f t="shared" ref="D271" si="21">B271+C271</f>
        <v>1755692</v>
      </c>
      <c r="E271" s="21">
        <v>3136</v>
      </c>
      <c r="F271" s="22">
        <v>273904</v>
      </c>
      <c r="G271" s="14">
        <f t="shared" ref="G271" si="22">E271+F271</f>
        <v>277040</v>
      </c>
      <c r="H271" s="15">
        <f t="shared" ref="H271" si="23">D271+G271</f>
        <v>2032732</v>
      </c>
      <c r="I271" s="18"/>
    </row>
    <row r="272" spans="1:9" ht="16.5" customHeight="1">
      <c r="A272" s="20">
        <v>41030</v>
      </c>
      <c r="B272" s="21">
        <v>89085</v>
      </c>
      <c r="C272" s="21">
        <v>1725718</v>
      </c>
      <c r="D272" s="17">
        <f t="shared" ref="D272" si="24">B272+C272</f>
        <v>1814803</v>
      </c>
      <c r="E272" s="21">
        <v>3108</v>
      </c>
      <c r="F272" s="22">
        <v>313989</v>
      </c>
      <c r="G272" s="14">
        <f t="shared" ref="G272" si="25">E272+F272</f>
        <v>317097</v>
      </c>
      <c r="H272" s="15">
        <f t="shared" ref="H272" si="26">D272+G272</f>
        <v>2131900</v>
      </c>
      <c r="I272" s="18"/>
    </row>
    <row r="273" spans="1:9" ht="16.5" customHeight="1">
      <c r="A273" s="20">
        <v>41061</v>
      </c>
      <c r="B273" s="21">
        <v>185485</v>
      </c>
      <c r="C273" s="21">
        <v>1477297</v>
      </c>
      <c r="D273" s="17">
        <f t="shared" ref="D273" si="27">B273+C273</f>
        <v>1662782</v>
      </c>
      <c r="E273" s="21">
        <v>1762</v>
      </c>
      <c r="F273" s="22">
        <v>264399</v>
      </c>
      <c r="G273" s="14">
        <f t="shared" ref="G273" si="28">E273+F273</f>
        <v>266161</v>
      </c>
      <c r="H273" s="15">
        <f t="shared" ref="H273" si="29">D273+G273</f>
        <v>1928943</v>
      </c>
      <c r="I273" s="18"/>
    </row>
    <row r="274" spans="1:9" ht="16.5" customHeight="1">
      <c r="A274" s="20">
        <v>41091</v>
      </c>
      <c r="B274" s="21">
        <v>174326</v>
      </c>
      <c r="C274" s="21">
        <v>1680612</v>
      </c>
      <c r="D274" s="17">
        <f t="shared" ref="D274" si="30">B274+C274</f>
        <v>1854938</v>
      </c>
      <c r="E274" s="21">
        <v>4098</v>
      </c>
      <c r="F274" s="22">
        <v>286179</v>
      </c>
      <c r="G274" s="14">
        <f t="shared" ref="G274" si="31">E274+F274</f>
        <v>290277</v>
      </c>
      <c r="H274" s="15">
        <f t="shared" ref="H274" si="32">D274+G274</f>
        <v>2145215</v>
      </c>
      <c r="I274" s="18"/>
    </row>
    <row r="275" spans="1:9" ht="16.5" customHeight="1">
      <c r="A275" s="20">
        <v>41122</v>
      </c>
      <c r="B275" s="21">
        <v>233483</v>
      </c>
      <c r="C275" s="21">
        <v>2034171</v>
      </c>
      <c r="D275" s="17">
        <f t="shared" ref="D275" si="33">B275+C275</f>
        <v>2267654</v>
      </c>
      <c r="E275" s="21">
        <v>3795</v>
      </c>
      <c r="F275" s="22">
        <v>356967</v>
      </c>
      <c r="G275" s="14">
        <f t="shared" ref="G275" si="34">E275+F275</f>
        <v>360762</v>
      </c>
      <c r="H275" s="15">
        <f t="shared" ref="H275" si="35">D275+G275</f>
        <v>2628416</v>
      </c>
      <c r="I275" s="18"/>
    </row>
    <row r="276" spans="1:9" ht="16.5" customHeight="1">
      <c r="A276" s="20">
        <v>41153</v>
      </c>
      <c r="B276" s="21">
        <v>77079</v>
      </c>
      <c r="C276" s="21">
        <v>1883362</v>
      </c>
      <c r="D276" s="17">
        <f t="shared" ref="D276" si="36">B276+C276</f>
        <v>1960441</v>
      </c>
      <c r="E276" s="21">
        <v>3197</v>
      </c>
      <c r="F276" s="22">
        <v>316315</v>
      </c>
      <c r="G276" s="14">
        <f t="shared" ref="G276" si="37">E276+F276</f>
        <v>319512</v>
      </c>
      <c r="H276" s="15">
        <f t="shared" ref="H276" si="38">D276+G276</f>
        <v>2279953</v>
      </c>
      <c r="I276" s="18"/>
    </row>
    <row r="277" spans="1:9" ht="16.5" customHeight="1">
      <c r="A277" s="20">
        <v>41183</v>
      </c>
      <c r="B277" s="21">
        <v>60230</v>
      </c>
      <c r="C277" s="21">
        <v>2524839</v>
      </c>
      <c r="D277" s="17">
        <f t="shared" ref="D277" si="39">B277+C277</f>
        <v>2585069</v>
      </c>
      <c r="E277" s="21">
        <v>3093</v>
      </c>
      <c r="F277" s="22">
        <v>347337</v>
      </c>
      <c r="G277" s="14">
        <f t="shared" ref="G277" si="40">E277+F277</f>
        <v>350430</v>
      </c>
      <c r="H277" s="15">
        <f t="shared" ref="H277" si="41">D277+G277</f>
        <v>2935499</v>
      </c>
      <c r="I277" s="18"/>
    </row>
    <row r="278" spans="1:9" ht="16.5" customHeight="1">
      <c r="A278" s="20">
        <v>41214</v>
      </c>
      <c r="B278" s="21">
        <v>66468</v>
      </c>
      <c r="C278" s="21">
        <v>2479565</v>
      </c>
      <c r="D278" s="17">
        <f t="shared" ref="D278" si="42">B278+C278</f>
        <v>2546033</v>
      </c>
      <c r="E278" s="21">
        <v>2330</v>
      </c>
      <c r="F278" s="22">
        <v>306711</v>
      </c>
      <c r="G278" s="14">
        <f t="shared" ref="G278" si="43">E278+F278</f>
        <v>309041</v>
      </c>
      <c r="H278" s="15">
        <f t="shared" ref="H278" si="44">D278+G278</f>
        <v>2855074</v>
      </c>
      <c r="I278" s="18"/>
    </row>
    <row r="279" spans="1:9" ht="16.5" customHeight="1">
      <c r="A279" s="20">
        <v>41244</v>
      </c>
      <c r="B279" s="21">
        <v>69494</v>
      </c>
      <c r="C279" s="21">
        <v>2524872</v>
      </c>
      <c r="D279" s="17">
        <f t="shared" ref="D279" si="45">B279+C279</f>
        <v>2594366</v>
      </c>
      <c r="E279" s="21">
        <v>2101</v>
      </c>
      <c r="F279" s="22">
        <v>357187</v>
      </c>
      <c r="G279" s="14">
        <f t="shared" ref="G279" si="46">E279+F279</f>
        <v>359288</v>
      </c>
      <c r="H279" s="15">
        <f t="shared" ref="H279" si="47">D279+G279</f>
        <v>2953654</v>
      </c>
      <c r="I279" s="18"/>
    </row>
    <row r="280" spans="1:9" ht="16.5" customHeight="1">
      <c r="A280" s="20">
        <v>41275</v>
      </c>
      <c r="B280" s="21">
        <v>37588</v>
      </c>
      <c r="C280" s="21">
        <v>2251583</v>
      </c>
      <c r="D280" s="17">
        <f t="shared" ref="D280" si="48">B280+C280</f>
        <v>2289171</v>
      </c>
      <c r="E280" s="21">
        <v>1352</v>
      </c>
      <c r="F280" s="22">
        <v>277349</v>
      </c>
      <c r="G280" s="14">
        <f t="shared" ref="G280" si="49">E280+F280</f>
        <v>278701</v>
      </c>
      <c r="H280" s="15">
        <f t="shared" ref="H280" si="50">D280+G280</f>
        <v>2567872</v>
      </c>
      <c r="I280" s="18"/>
    </row>
    <row r="281" spans="1:9" ht="16.5" customHeight="1">
      <c r="A281" s="20">
        <v>41306</v>
      </c>
      <c r="B281" s="21">
        <v>38460</v>
      </c>
      <c r="C281" s="21">
        <v>1934337</v>
      </c>
      <c r="D281" s="17">
        <f t="shared" ref="D281" si="51">B281+C281</f>
        <v>1972797</v>
      </c>
      <c r="E281" s="21">
        <v>1675</v>
      </c>
      <c r="F281" s="22">
        <v>258047</v>
      </c>
      <c r="G281" s="14">
        <f t="shared" ref="G281" si="52">E281+F281</f>
        <v>259722</v>
      </c>
      <c r="H281" s="15">
        <f t="shared" ref="H281" si="53">D281+G281</f>
        <v>2232519</v>
      </c>
      <c r="I281" s="18"/>
    </row>
    <row r="282" spans="1:9" ht="16.5" customHeight="1">
      <c r="A282" s="20">
        <v>41334</v>
      </c>
      <c r="B282" s="21">
        <v>60304</v>
      </c>
      <c r="C282" s="21">
        <v>2204777</v>
      </c>
      <c r="D282" s="17">
        <f t="shared" ref="D282" si="54">B282+C282</f>
        <v>2265081</v>
      </c>
      <c r="E282" s="21">
        <v>2596</v>
      </c>
      <c r="F282" s="22">
        <v>323715</v>
      </c>
      <c r="G282" s="14">
        <f t="shared" ref="G282" si="55">E282+F282</f>
        <v>326311</v>
      </c>
      <c r="H282" s="15">
        <f t="shared" ref="H282" si="56">D282+G282</f>
        <v>2591392</v>
      </c>
      <c r="I282" s="18"/>
    </row>
    <row r="283" spans="1:9" ht="16.5" customHeight="1">
      <c r="A283" s="20">
        <v>41365</v>
      </c>
      <c r="B283" s="21">
        <v>114743</v>
      </c>
      <c r="C283" s="21">
        <v>2346785</v>
      </c>
      <c r="D283" s="17">
        <f t="shared" ref="D283" si="57">B283+C283</f>
        <v>2461528</v>
      </c>
      <c r="E283" s="21">
        <v>2796</v>
      </c>
      <c r="F283" s="22">
        <v>311127</v>
      </c>
      <c r="G283" s="14">
        <f t="shared" ref="G283" si="58">E283+F283</f>
        <v>313923</v>
      </c>
      <c r="H283" s="15">
        <f t="shared" ref="H283" si="59">D283+G283</f>
        <v>2775451</v>
      </c>
      <c r="I283" s="18"/>
    </row>
    <row r="284" spans="1:9" ht="16.5" customHeight="1">
      <c r="A284" s="20">
        <v>41395</v>
      </c>
      <c r="B284" s="21">
        <v>173065</v>
      </c>
      <c r="C284" s="21">
        <v>2105662</v>
      </c>
      <c r="D284" s="17">
        <f t="shared" ref="D284" si="60">B284+C284</f>
        <v>2278727</v>
      </c>
      <c r="E284" s="21">
        <v>1217</v>
      </c>
      <c r="F284" s="22">
        <v>300902</v>
      </c>
      <c r="G284" s="14">
        <f t="shared" ref="G284" si="61">E284+F284</f>
        <v>302119</v>
      </c>
      <c r="H284" s="15">
        <f t="shared" ref="H284" si="62">D284+G284</f>
        <v>2580846</v>
      </c>
      <c r="I284" s="18"/>
    </row>
    <row r="285" spans="1:9" ht="16.5" customHeight="1">
      <c r="A285" s="20">
        <v>41426</v>
      </c>
      <c r="B285" s="21">
        <v>138219</v>
      </c>
      <c r="C285" s="21">
        <v>1947223</v>
      </c>
      <c r="D285" s="17">
        <f t="shared" ref="D285" si="63">B285+C285</f>
        <v>2085442</v>
      </c>
      <c r="E285" s="21">
        <v>3411</v>
      </c>
      <c r="F285" s="22">
        <v>274643</v>
      </c>
      <c r="G285" s="14">
        <f t="shared" ref="G285" si="64">E285+F285</f>
        <v>278054</v>
      </c>
      <c r="H285" s="15">
        <f t="shared" ref="H285" si="65">D285+G285</f>
        <v>2363496</v>
      </c>
      <c r="I285" s="18"/>
    </row>
    <row r="286" spans="1:9" ht="16.5" customHeight="1">
      <c r="A286" s="20">
        <v>41456</v>
      </c>
      <c r="B286" s="21">
        <v>196277</v>
      </c>
      <c r="C286" s="21">
        <v>1737458</v>
      </c>
      <c r="D286" s="17">
        <f t="shared" ref="D286" si="66">B286+C286</f>
        <v>1933735</v>
      </c>
      <c r="E286" s="21">
        <v>2379</v>
      </c>
      <c r="F286" s="22">
        <v>296650</v>
      </c>
      <c r="G286" s="14">
        <f t="shared" ref="G286" si="67">E286+F286</f>
        <v>299029</v>
      </c>
      <c r="H286" s="15">
        <f t="shared" ref="H286" si="68">D286+G286</f>
        <v>2232764</v>
      </c>
      <c r="I286" s="18"/>
    </row>
    <row r="287" spans="1:9" ht="16.5" customHeight="1">
      <c r="A287" s="20">
        <v>41487</v>
      </c>
      <c r="B287" s="21">
        <v>134175</v>
      </c>
      <c r="C287" s="21">
        <v>2247530</v>
      </c>
      <c r="D287" s="17">
        <f t="shared" ref="D287" si="69">B287+C287</f>
        <v>2381705</v>
      </c>
      <c r="E287" s="21">
        <v>2079</v>
      </c>
      <c r="F287" s="22">
        <v>276454</v>
      </c>
      <c r="G287" s="14">
        <f t="shared" ref="G287" si="70">E287+F287</f>
        <v>278533</v>
      </c>
      <c r="H287" s="15">
        <f t="shared" ref="H287" si="71">D287+G287</f>
        <v>2660238</v>
      </c>
      <c r="I287" s="18"/>
    </row>
    <row r="288" spans="1:9" ht="16.5" customHeight="1">
      <c r="A288" s="20">
        <v>41518</v>
      </c>
      <c r="B288" s="21">
        <v>149231</v>
      </c>
      <c r="C288" s="21">
        <v>2249186</v>
      </c>
      <c r="D288" s="17">
        <f t="shared" ref="D288" si="72">B288+C288</f>
        <v>2398417</v>
      </c>
      <c r="E288" s="21">
        <v>1124</v>
      </c>
      <c r="F288" s="22">
        <v>326993</v>
      </c>
      <c r="G288" s="14">
        <f t="shared" ref="G288" si="73">E288+F288</f>
        <v>328117</v>
      </c>
      <c r="H288" s="15">
        <f t="shared" ref="H288" si="74">D288+G288</f>
        <v>2726534</v>
      </c>
      <c r="I288" s="18"/>
    </row>
    <row r="289" spans="1:9" ht="16.5" customHeight="1">
      <c r="A289" s="20">
        <v>41548</v>
      </c>
      <c r="B289" s="21">
        <v>99005</v>
      </c>
      <c r="C289" s="21">
        <v>2804538</v>
      </c>
      <c r="D289" s="17">
        <f t="shared" ref="D289" si="75">B289+C289</f>
        <v>2903543</v>
      </c>
      <c r="E289" s="21">
        <v>4310</v>
      </c>
      <c r="F289" s="22">
        <v>327002</v>
      </c>
      <c r="G289" s="14">
        <f t="shared" ref="G289" si="76">E289+F289</f>
        <v>331312</v>
      </c>
      <c r="H289" s="15">
        <f t="shared" ref="H289" si="77">D289+G289</f>
        <v>3234855</v>
      </c>
      <c r="I289" s="18"/>
    </row>
    <row r="290" spans="1:9" ht="16.5" customHeight="1">
      <c r="A290" s="20">
        <v>41579</v>
      </c>
      <c r="B290" s="21">
        <v>79228</v>
      </c>
      <c r="C290" s="21">
        <v>2369336</v>
      </c>
      <c r="D290" s="17">
        <f t="shared" ref="D290" si="78">B290+C290</f>
        <v>2448564</v>
      </c>
      <c r="E290" s="21">
        <v>3843</v>
      </c>
      <c r="F290" s="22">
        <v>246652</v>
      </c>
      <c r="G290" s="14">
        <f t="shared" ref="G290" si="79">E290+F290</f>
        <v>250495</v>
      </c>
      <c r="H290" s="15">
        <f t="shared" ref="H290" si="80">D290+G290</f>
        <v>2699059</v>
      </c>
      <c r="I290" s="18"/>
    </row>
    <row r="291" spans="1:9" ht="16.5" customHeight="1">
      <c r="A291" s="20">
        <v>41609</v>
      </c>
      <c r="B291" s="21">
        <v>88367</v>
      </c>
      <c r="C291" s="21">
        <v>2575671</v>
      </c>
      <c r="D291" s="17">
        <f t="shared" ref="D291" si="81">B291+C291</f>
        <v>2664038</v>
      </c>
      <c r="E291" s="21">
        <v>4064</v>
      </c>
      <c r="F291" s="22">
        <v>327970</v>
      </c>
      <c r="G291" s="14">
        <f t="shared" ref="G291" si="82">E291+F291</f>
        <v>332034</v>
      </c>
      <c r="H291" s="15">
        <f t="shared" ref="H291" si="83">D291+G291</f>
        <v>2996072</v>
      </c>
      <c r="I291" s="18"/>
    </row>
    <row r="292" spans="1:9" ht="16.5" customHeight="1">
      <c r="A292" s="20">
        <v>41640</v>
      </c>
      <c r="B292" s="21">
        <v>115403</v>
      </c>
      <c r="C292" s="21">
        <v>2365290</v>
      </c>
      <c r="D292" s="17">
        <f t="shared" ref="D292" si="84">B292+C292</f>
        <v>2480693</v>
      </c>
      <c r="E292" s="21">
        <v>1583</v>
      </c>
      <c r="F292" s="22">
        <v>298079</v>
      </c>
      <c r="G292" s="14">
        <f t="shared" ref="G292" si="85">E292+F292</f>
        <v>299662</v>
      </c>
      <c r="H292" s="15">
        <f t="shared" ref="H292" si="86">D292+G292</f>
        <v>2780355</v>
      </c>
      <c r="I292" s="18"/>
    </row>
    <row r="293" spans="1:9" ht="16.5" customHeight="1">
      <c r="A293" s="20">
        <v>41671</v>
      </c>
      <c r="B293" s="21">
        <v>148654</v>
      </c>
      <c r="C293" s="21">
        <v>2513572</v>
      </c>
      <c r="D293" s="17">
        <f t="shared" ref="D293" si="87">B293+C293</f>
        <v>2662226</v>
      </c>
      <c r="E293" s="21">
        <v>1786</v>
      </c>
      <c r="F293" s="22">
        <v>265990</v>
      </c>
      <c r="G293" s="14">
        <f t="shared" ref="G293" si="88">E293+F293</f>
        <v>267776</v>
      </c>
      <c r="H293" s="15">
        <f t="shared" ref="H293" si="89">D293+G293</f>
        <v>2930002</v>
      </c>
      <c r="I293" s="18"/>
    </row>
    <row r="294" spans="1:9" ht="16.5" customHeight="1">
      <c r="A294" s="20">
        <v>41699</v>
      </c>
      <c r="B294" s="21">
        <v>141849</v>
      </c>
      <c r="C294" s="21">
        <v>2394723</v>
      </c>
      <c r="D294" s="17">
        <f t="shared" ref="D294" si="90">B294+C294</f>
        <v>2536572</v>
      </c>
      <c r="E294" s="21">
        <v>1485</v>
      </c>
      <c r="F294" s="22">
        <v>244499</v>
      </c>
      <c r="G294" s="14">
        <f t="shared" ref="G294" si="91">E294+F294</f>
        <v>245984</v>
      </c>
      <c r="H294" s="15">
        <f t="shared" ref="H294" si="92">D294+G294</f>
        <v>2782556</v>
      </c>
      <c r="I294" s="18"/>
    </row>
    <row r="295" spans="1:9" ht="16.5" customHeight="1">
      <c r="A295" s="20">
        <v>41730</v>
      </c>
      <c r="B295" s="21">
        <v>207897</v>
      </c>
      <c r="C295" s="21">
        <v>2607295</v>
      </c>
      <c r="D295" s="17">
        <f t="shared" ref="D295" si="93">B295+C295</f>
        <v>2815192</v>
      </c>
      <c r="E295" s="21">
        <v>2096</v>
      </c>
      <c r="F295" s="22">
        <v>300138</v>
      </c>
      <c r="G295" s="14">
        <f t="shared" ref="G295" si="94">E295+F295</f>
        <v>302234</v>
      </c>
      <c r="H295" s="15">
        <f t="shared" ref="H295" si="95">D295+G295</f>
        <v>3117426</v>
      </c>
      <c r="I295" s="18"/>
    </row>
    <row r="296" spans="1:9" ht="16.5" customHeight="1">
      <c r="A296" s="20">
        <v>41760</v>
      </c>
      <c r="B296" s="21">
        <v>213502</v>
      </c>
      <c r="C296" s="21">
        <v>2507543</v>
      </c>
      <c r="D296" s="17">
        <f t="shared" ref="D296" si="96">B296+C296</f>
        <v>2721045</v>
      </c>
      <c r="E296" s="21">
        <v>1792</v>
      </c>
      <c r="F296" s="22">
        <v>292836</v>
      </c>
      <c r="G296" s="14">
        <f t="shared" ref="G296" si="97">E296+F296</f>
        <v>294628</v>
      </c>
      <c r="H296" s="15">
        <f t="shared" ref="H296" si="98">D296+G296</f>
        <v>3015673</v>
      </c>
      <c r="I296" s="18"/>
    </row>
    <row r="297" spans="1:9" ht="16.5" customHeight="1">
      <c r="A297" s="20">
        <v>41791</v>
      </c>
      <c r="B297" s="21">
        <v>368401</v>
      </c>
      <c r="C297" s="21">
        <v>2285829</v>
      </c>
      <c r="D297" s="17">
        <f t="shared" ref="D297" si="99">B297+C297</f>
        <v>2654230</v>
      </c>
      <c r="E297" s="21">
        <v>3200</v>
      </c>
      <c r="F297" s="22">
        <v>303415</v>
      </c>
      <c r="G297" s="14">
        <f t="shared" ref="G297" si="100">E297+F297</f>
        <v>306615</v>
      </c>
      <c r="H297" s="15">
        <f t="shared" ref="H297" si="101">D297+G297</f>
        <v>2960845</v>
      </c>
      <c r="I297" s="18"/>
    </row>
    <row r="298" spans="1:9" ht="16.5" customHeight="1">
      <c r="A298" s="20">
        <v>41821</v>
      </c>
      <c r="B298" s="21">
        <v>428747</v>
      </c>
      <c r="C298" s="21">
        <v>2273558</v>
      </c>
      <c r="D298" s="17">
        <f t="shared" ref="D298" si="102">B298+C298</f>
        <v>2702305</v>
      </c>
      <c r="E298" s="21">
        <v>2034</v>
      </c>
      <c r="F298" s="22">
        <v>332716</v>
      </c>
      <c r="G298" s="14">
        <f t="shared" ref="G298" si="103">E298+F298</f>
        <v>334750</v>
      </c>
      <c r="H298" s="15">
        <f t="shared" ref="H298" si="104">D298+G298</f>
        <v>3037055</v>
      </c>
      <c r="I298" s="18"/>
    </row>
    <row r="299" spans="1:9" ht="16.5" customHeight="1">
      <c r="A299" s="20">
        <v>41852</v>
      </c>
      <c r="B299" s="21">
        <v>386086</v>
      </c>
      <c r="C299" s="21">
        <v>2389590</v>
      </c>
      <c r="D299" s="17">
        <f t="shared" ref="D299" si="105">B299+C299</f>
        <v>2775676</v>
      </c>
      <c r="E299" s="21">
        <v>2569</v>
      </c>
      <c r="F299" s="22">
        <v>317641</v>
      </c>
      <c r="G299" s="14">
        <f t="shared" ref="G299" si="106">E299+F299</f>
        <v>320210</v>
      </c>
      <c r="H299" s="15">
        <f t="shared" ref="H299" si="107">D299+G299</f>
        <v>3095886</v>
      </c>
      <c r="I299" s="18"/>
    </row>
    <row r="300" spans="1:9" ht="16.5" customHeight="1">
      <c r="A300" s="20">
        <v>41883</v>
      </c>
      <c r="B300" s="21">
        <v>249505</v>
      </c>
      <c r="C300" s="21">
        <v>2410435</v>
      </c>
      <c r="D300" s="17">
        <f t="shared" ref="D300" si="108">B300+C300</f>
        <v>2659940</v>
      </c>
      <c r="E300" s="21">
        <v>3289</v>
      </c>
      <c r="F300" s="22">
        <v>326364</v>
      </c>
      <c r="G300" s="14">
        <f t="shared" ref="G300" si="109">E300+F300</f>
        <v>329653</v>
      </c>
      <c r="H300" s="15">
        <f t="shared" ref="H300" si="110">D300+G300</f>
        <v>2989593</v>
      </c>
      <c r="I300" s="18"/>
    </row>
    <row r="301" spans="1:9" ht="16.5" customHeight="1">
      <c r="A301" s="20">
        <v>41913</v>
      </c>
      <c r="B301" s="21">
        <v>279538</v>
      </c>
      <c r="C301" s="21">
        <v>2814343</v>
      </c>
      <c r="D301" s="17">
        <f t="shared" ref="D301" si="111">B301+C301</f>
        <v>3093881</v>
      </c>
      <c r="E301" s="21">
        <v>4064</v>
      </c>
      <c r="F301" s="22">
        <v>248568</v>
      </c>
      <c r="G301" s="14">
        <f t="shared" ref="G301" si="112">E301+F301</f>
        <v>252632</v>
      </c>
      <c r="H301" s="15">
        <f t="shared" ref="H301" si="113">D301+G301</f>
        <v>3346513</v>
      </c>
      <c r="I301" s="18"/>
    </row>
    <row r="302" spans="1:9" ht="16.5" customHeight="1">
      <c r="A302" s="20">
        <v>41944</v>
      </c>
      <c r="B302" s="21">
        <v>450196</v>
      </c>
      <c r="C302" s="21">
        <v>2492353</v>
      </c>
      <c r="D302" s="17">
        <f t="shared" ref="D302" si="114">B302+C302</f>
        <v>2942549</v>
      </c>
      <c r="E302" s="21">
        <v>1695</v>
      </c>
      <c r="F302" s="22">
        <v>208928</v>
      </c>
      <c r="G302" s="14">
        <f t="shared" ref="G302" si="115">E302+F302</f>
        <v>210623</v>
      </c>
      <c r="H302" s="15">
        <f t="shared" ref="H302" si="116">D302+G302</f>
        <v>3153172</v>
      </c>
      <c r="I302" s="18"/>
    </row>
    <row r="303" spans="1:9" ht="16.5" customHeight="1">
      <c r="A303" s="20">
        <v>41974</v>
      </c>
      <c r="B303" s="21">
        <v>463415</v>
      </c>
      <c r="C303" s="21">
        <v>2433890</v>
      </c>
      <c r="D303" s="17">
        <f t="shared" ref="D303" si="117">B303+C303</f>
        <v>2897305</v>
      </c>
      <c r="E303" s="21">
        <v>607</v>
      </c>
      <c r="F303" s="22">
        <v>319846</v>
      </c>
      <c r="G303" s="14">
        <f t="shared" ref="G303" si="118">E303+F303</f>
        <v>320453</v>
      </c>
      <c r="H303" s="15">
        <f t="shared" ref="H303" si="119">D303+G303</f>
        <v>3217758</v>
      </c>
      <c r="I303" s="18"/>
    </row>
    <row r="304" spans="1:9" ht="16.5" customHeight="1">
      <c r="A304" s="20">
        <v>42005</v>
      </c>
      <c r="B304" s="21">
        <v>344794</v>
      </c>
      <c r="C304" s="21">
        <v>2495627</v>
      </c>
      <c r="D304" s="17">
        <f t="shared" ref="D304" si="120">B304+C304</f>
        <v>2840421</v>
      </c>
      <c r="E304" s="21">
        <v>1079</v>
      </c>
      <c r="F304" s="22">
        <v>216983</v>
      </c>
      <c r="G304" s="14">
        <f t="shared" ref="G304" si="121">E304+F304</f>
        <v>218062</v>
      </c>
      <c r="H304" s="15">
        <f t="shared" ref="H304" si="122">D304+G304</f>
        <v>3058483</v>
      </c>
      <c r="I304" s="18"/>
    </row>
    <row r="305" spans="1:9" ht="16.5" customHeight="1">
      <c r="A305" s="20">
        <v>42036</v>
      </c>
      <c r="B305" s="21">
        <v>254532</v>
      </c>
      <c r="C305" s="21">
        <v>2229124</v>
      </c>
      <c r="D305" s="17">
        <f t="shared" ref="D305" si="123">B305+C305</f>
        <v>2483656</v>
      </c>
      <c r="E305" s="21">
        <v>2606</v>
      </c>
      <c r="F305" s="22">
        <v>260763</v>
      </c>
      <c r="G305" s="14">
        <f t="shared" ref="G305" si="124">E305+F305</f>
        <v>263369</v>
      </c>
      <c r="H305" s="15">
        <f t="shared" ref="H305" si="125">D305+G305</f>
        <v>2747025</v>
      </c>
      <c r="I305" s="18"/>
    </row>
    <row r="306" spans="1:9" ht="16.5" customHeight="1">
      <c r="A306" s="20">
        <v>42064</v>
      </c>
      <c r="B306" s="21">
        <v>348628</v>
      </c>
      <c r="C306" s="21">
        <v>2469248</v>
      </c>
      <c r="D306" s="17">
        <f t="shared" ref="D306" si="126">B306+C306</f>
        <v>2817876</v>
      </c>
      <c r="E306" s="21">
        <v>3578</v>
      </c>
      <c r="F306" s="22">
        <v>313080</v>
      </c>
      <c r="G306" s="14">
        <f t="shared" ref="G306" si="127">E306+F306</f>
        <v>316658</v>
      </c>
      <c r="H306" s="15">
        <f t="shared" ref="H306" si="128">D306+G306</f>
        <v>3134534</v>
      </c>
      <c r="I306" s="18"/>
    </row>
    <row r="307" spans="1:9" ht="16.5" customHeight="1">
      <c r="A307" s="20">
        <v>42095</v>
      </c>
      <c r="B307" s="21">
        <v>530599</v>
      </c>
      <c r="C307" s="21">
        <v>2353534</v>
      </c>
      <c r="D307" s="17">
        <f t="shared" ref="D307" si="129">B307+C307</f>
        <v>2884133</v>
      </c>
      <c r="E307" s="21">
        <v>1317</v>
      </c>
      <c r="F307" s="22">
        <v>323780</v>
      </c>
      <c r="G307" s="14">
        <f t="shared" ref="G307" si="130">E307+F307</f>
        <v>325097</v>
      </c>
      <c r="H307" s="15">
        <f t="shared" ref="H307" si="131">D307+G307</f>
        <v>3209230</v>
      </c>
      <c r="I307" s="18"/>
    </row>
    <row r="308" spans="1:9" ht="16.5" customHeight="1">
      <c r="A308" s="20">
        <v>42125</v>
      </c>
      <c r="B308" s="21">
        <v>413222</v>
      </c>
      <c r="C308" s="21">
        <v>2218582</v>
      </c>
      <c r="D308" s="17">
        <f t="shared" ref="D308" si="132">B308+C308</f>
        <v>2631804</v>
      </c>
      <c r="E308" s="21">
        <v>2008</v>
      </c>
      <c r="F308" s="22">
        <v>296517</v>
      </c>
      <c r="G308" s="14">
        <f t="shared" ref="G308" si="133">E308+F308</f>
        <v>298525</v>
      </c>
      <c r="H308" s="15">
        <f t="shared" ref="H308" si="134">D308+G308</f>
        <v>2930329</v>
      </c>
      <c r="I308" s="18"/>
    </row>
    <row r="309" spans="1:9" ht="16.5" customHeight="1">
      <c r="A309" s="20">
        <v>42156</v>
      </c>
      <c r="B309" s="21">
        <v>414995</v>
      </c>
      <c r="C309" s="21">
        <v>1936822</v>
      </c>
      <c r="D309" s="17">
        <f t="shared" ref="D309" si="135">B309+C309</f>
        <v>2351817</v>
      </c>
      <c r="E309" s="21">
        <v>3207</v>
      </c>
      <c r="F309" s="22">
        <v>328768</v>
      </c>
      <c r="G309" s="14">
        <f t="shared" ref="G309" si="136">E309+F309</f>
        <v>331975</v>
      </c>
      <c r="H309" s="15">
        <f t="shared" ref="H309" si="137">D309+G309</f>
        <v>2683792</v>
      </c>
      <c r="I309" s="18"/>
    </row>
    <row r="310" spans="1:9" ht="16.5" customHeight="1">
      <c r="A310" s="20">
        <v>42186</v>
      </c>
      <c r="B310" s="21">
        <v>411461</v>
      </c>
      <c r="C310" s="21">
        <v>2135974</v>
      </c>
      <c r="D310" s="17">
        <f t="shared" ref="D310" si="138">B310+C310</f>
        <v>2547435</v>
      </c>
      <c r="E310" s="21">
        <v>3459</v>
      </c>
      <c r="F310" s="22">
        <v>328813</v>
      </c>
      <c r="G310" s="14">
        <f t="shared" ref="G310" si="139">E310+F310</f>
        <v>332272</v>
      </c>
      <c r="H310" s="15">
        <f t="shared" ref="H310" si="140">D310+G310</f>
        <v>2879707</v>
      </c>
      <c r="I310" s="18"/>
    </row>
    <row r="311" spans="1:9" ht="16.5" customHeight="1">
      <c r="A311" s="20">
        <v>42217</v>
      </c>
      <c r="B311" s="21">
        <v>396050</v>
      </c>
      <c r="C311" s="21">
        <v>2197643</v>
      </c>
      <c r="D311" s="17">
        <f t="shared" ref="D311" si="141">B311+C311</f>
        <v>2593693</v>
      </c>
      <c r="E311" s="21">
        <v>2136</v>
      </c>
      <c r="F311" s="22">
        <v>310231</v>
      </c>
      <c r="G311" s="14">
        <f t="shared" ref="G311" si="142">E311+F311</f>
        <v>312367</v>
      </c>
      <c r="H311" s="15">
        <f t="shared" ref="H311" si="143">D311+G311</f>
        <v>2906060</v>
      </c>
      <c r="I311" s="18"/>
    </row>
    <row r="312" spans="1:9" ht="16.5" customHeight="1">
      <c r="A312" s="20">
        <v>42248</v>
      </c>
      <c r="B312" s="21">
        <v>335911</v>
      </c>
      <c r="C312" s="21">
        <v>2574174</v>
      </c>
      <c r="D312" s="17">
        <f t="shared" ref="D312" si="144">B312+C312</f>
        <v>2910085</v>
      </c>
      <c r="E312" s="21">
        <v>2313</v>
      </c>
      <c r="F312" s="22">
        <v>278362</v>
      </c>
      <c r="G312" s="14">
        <f t="shared" ref="G312" si="145">E312+F312</f>
        <v>280675</v>
      </c>
      <c r="H312" s="15">
        <f t="shared" ref="H312" si="146">D312+G312</f>
        <v>3190760</v>
      </c>
      <c r="I312" s="18"/>
    </row>
    <row r="313" spans="1:9" ht="16.5" customHeight="1">
      <c r="A313" s="20">
        <v>42278</v>
      </c>
      <c r="B313" s="21">
        <v>359906</v>
      </c>
      <c r="C313" s="21">
        <v>2845902</v>
      </c>
      <c r="D313" s="17">
        <f t="shared" ref="D313" si="147">B313+C313</f>
        <v>3205808</v>
      </c>
      <c r="E313" s="21">
        <v>3491</v>
      </c>
      <c r="F313" s="22">
        <v>322367</v>
      </c>
      <c r="G313" s="14">
        <f t="shared" ref="G313" si="148">E313+F313</f>
        <v>325858</v>
      </c>
      <c r="H313" s="15">
        <f t="shared" ref="H313" si="149">D313+G313</f>
        <v>3531666</v>
      </c>
      <c r="I313" s="18"/>
    </row>
    <row r="314" spans="1:9" ht="16.5" customHeight="1">
      <c r="A314" s="20">
        <v>42309</v>
      </c>
      <c r="B314" s="21">
        <v>293859</v>
      </c>
      <c r="C314" s="21">
        <v>2945838</v>
      </c>
      <c r="D314" s="17">
        <f t="shared" ref="D314" si="150">B314+C314</f>
        <v>3239697</v>
      </c>
      <c r="E314" s="21">
        <v>1381</v>
      </c>
      <c r="F314" s="22">
        <v>256327</v>
      </c>
      <c r="G314" s="14">
        <f t="shared" ref="G314" si="151">E314+F314</f>
        <v>257708</v>
      </c>
      <c r="H314" s="15">
        <f t="shared" ref="H314" si="152">D314+G314</f>
        <v>3497405</v>
      </c>
      <c r="I314" s="18"/>
    </row>
    <row r="315" spans="1:9" ht="16.5" customHeight="1">
      <c r="A315" s="20">
        <v>42339</v>
      </c>
      <c r="B315" s="21">
        <v>109996</v>
      </c>
      <c r="C315" s="21">
        <v>2822715</v>
      </c>
      <c r="D315" s="17">
        <f t="shared" ref="D315" si="153">B315+C315</f>
        <v>2932711</v>
      </c>
      <c r="E315" s="21">
        <v>2250</v>
      </c>
      <c r="F315" s="22">
        <v>315031</v>
      </c>
      <c r="G315" s="14">
        <f t="shared" ref="G315" si="154">E315+F315</f>
        <v>317281</v>
      </c>
      <c r="H315" s="15">
        <f t="shared" ref="H315" si="155">D315+G315</f>
        <v>3249992</v>
      </c>
      <c r="I315" s="18"/>
    </row>
    <row r="316" spans="1:9" ht="16.5" customHeight="1">
      <c r="A316" s="20">
        <v>42370</v>
      </c>
      <c r="B316" s="21">
        <v>78044</v>
      </c>
      <c r="C316" s="21">
        <v>2459977</v>
      </c>
      <c r="D316" s="17">
        <f t="shared" ref="D316" si="156">B316+C316</f>
        <v>2538021</v>
      </c>
      <c r="E316" s="21">
        <v>2046</v>
      </c>
      <c r="F316" s="22">
        <v>268959</v>
      </c>
      <c r="G316" s="14">
        <f t="shared" ref="G316" si="157">E316+F316</f>
        <v>271005</v>
      </c>
      <c r="H316" s="15">
        <f t="shared" ref="H316" si="158">D316+G316</f>
        <v>2809026</v>
      </c>
      <c r="I316" s="18"/>
    </row>
    <row r="317" spans="1:9" ht="16.5" customHeight="1">
      <c r="A317" s="20">
        <v>42401</v>
      </c>
      <c r="B317" s="21">
        <v>70205</v>
      </c>
      <c r="C317" s="21">
        <v>2552313</v>
      </c>
      <c r="D317" s="17">
        <f t="shared" ref="D317" si="159">B317+C317</f>
        <v>2622518</v>
      </c>
      <c r="E317" s="21">
        <v>2485</v>
      </c>
      <c r="F317" s="22">
        <v>313358</v>
      </c>
      <c r="G317" s="14">
        <f t="shared" ref="G317" si="160">E317+F317</f>
        <v>315843</v>
      </c>
      <c r="H317" s="15">
        <f t="shared" ref="H317" si="161">D317+G317</f>
        <v>2938361</v>
      </c>
      <c r="I317" s="18"/>
    </row>
    <row r="318" spans="1:9" ht="16.5" customHeight="1">
      <c r="A318" s="20">
        <v>42430</v>
      </c>
      <c r="B318" s="21">
        <v>61531</v>
      </c>
      <c r="C318" s="21">
        <v>2708814</v>
      </c>
      <c r="D318" s="17">
        <f t="shared" ref="D318" si="162">B318+C318</f>
        <v>2770345</v>
      </c>
      <c r="E318" s="21">
        <v>1992</v>
      </c>
      <c r="F318" s="22">
        <v>330186</v>
      </c>
      <c r="G318" s="14">
        <f t="shared" ref="G318" si="163">E318+F318</f>
        <v>332178</v>
      </c>
      <c r="H318" s="15">
        <f t="shared" ref="H318" si="164">D318+G318</f>
        <v>3102523</v>
      </c>
      <c r="I318" s="18"/>
    </row>
    <row r="319" spans="1:9" ht="16.5" customHeight="1">
      <c r="A319" s="20">
        <v>42461</v>
      </c>
      <c r="B319" s="21">
        <v>59647</v>
      </c>
      <c r="C319" s="21">
        <v>2124112</v>
      </c>
      <c r="D319" s="17">
        <f t="shared" ref="D319" si="165">B319+C319</f>
        <v>2183759</v>
      </c>
      <c r="E319" s="21">
        <v>1971</v>
      </c>
      <c r="F319" s="22">
        <v>272495</v>
      </c>
      <c r="G319" s="14">
        <f t="shared" ref="G319" si="166">E319+F319</f>
        <v>274466</v>
      </c>
      <c r="H319" s="15">
        <f t="shared" ref="H319" si="167">D319+G319</f>
        <v>2458225</v>
      </c>
      <c r="I319" s="18"/>
    </row>
    <row r="320" spans="1:9" ht="16.5" customHeight="1">
      <c r="A320" s="20">
        <v>42491</v>
      </c>
      <c r="B320" s="21">
        <v>68141</v>
      </c>
      <c r="C320" s="21">
        <v>2160920</v>
      </c>
      <c r="D320" s="17">
        <f t="shared" ref="D320" si="168">B320+C320</f>
        <v>2229061</v>
      </c>
      <c r="E320" s="21">
        <v>2002</v>
      </c>
      <c r="F320" s="22">
        <v>297979</v>
      </c>
      <c r="G320" s="14">
        <f t="shared" ref="G320" si="169">E320+F320</f>
        <v>299981</v>
      </c>
      <c r="H320" s="15">
        <f t="shared" ref="H320" si="170">D320+G320</f>
        <v>2529042</v>
      </c>
      <c r="I320" s="18"/>
    </row>
    <row r="321" spans="1:9" ht="16.5" customHeight="1">
      <c r="A321" s="20">
        <v>42522</v>
      </c>
      <c r="B321" s="21">
        <v>83464</v>
      </c>
      <c r="C321" s="21">
        <v>2013709</v>
      </c>
      <c r="D321" s="17">
        <f t="shared" ref="D321" si="171">B321+C321</f>
        <v>2097173</v>
      </c>
      <c r="E321" s="21">
        <v>2732</v>
      </c>
      <c r="F321" s="22">
        <v>350768</v>
      </c>
      <c r="G321" s="14">
        <f t="shared" ref="G321" si="172">E321+F321</f>
        <v>353500</v>
      </c>
      <c r="H321" s="15">
        <f t="shared" ref="H321" si="173">D321+G321</f>
        <v>2450673</v>
      </c>
      <c r="I321" s="18"/>
    </row>
    <row r="322" spans="1:9" ht="16.5" customHeight="1">
      <c r="A322" s="20">
        <v>42552</v>
      </c>
      <c r="B322" s="21">
        <v>38238</v>
      </c>
      <c r="C322" s="21">
        <v>1609303</v>
      </c>
      <c r="D322" s="17">
        <f t="shared" ref="D322" si="174">B322+C322</f>
        <v>1647541</v>
      </c>
      <c r="E322" s="21">
        <v>2714</v>
      </c>
      <c r="F322" s="22">
        <v>314841</v>
      </c>
      <c r="G322" s="14">
        <f t="shared" ref="G322" si="175">E322+F322</f>
        <v>317555</v>
      </c>
      <c r="H322" s="15">
        <f t="shared" ref="H322" si="176">D322+G322</f>
        <v>1965096</v>
      </c>
      <c r="I322" s="18"/>
    </row>
    <row r="323" spans="1:9" ht="16.5" customHeight="1">
      <c r="A323" s="20">
        <v>42583</v>
      </c>
      <c r="B323" s="21">
        <v>39647</v>
      </c>
      <c r="C323" s="21">
        <v>2654736</v>
      </c>
      <c r="D323" s="17">
        <f t="shared" ref="D323" si="177">B323+C323</f>
        <v>2694383</v>
      </c>
      <c r="E323" s="21">
        <v>2904</v>
      </c>
      <c r="F323" s="22">
        <v>344924</v>
      </c>
      <c r="G323" s="14">
        <f t="shared" ref="G323" si="178">E323+F323</f>
        <v>347828</v>
      </c>
      <c r="H323" s="15">
        <f t="shared" ref="H323" si="179">D323+G323</f>
        <v>3042211</v>
      </c>
      <c r="I323" s="18"/>
    </row>
    <row r="324" spans="1:9" ht="16.5" customHeight="1">
      <c r="A324" s="20">
        <v>42614</v>
      </c>
      <c r="B324" s="21">
        <v>30486</v>
      </c>
      <c r="C324" s="21">
        <v>2647645</v>
      </c>
      <c r="D324" s="17">
        <f t="shared" ref="D324" si="180">B324+C324</f>
        <v>2678131</v>
      </c>
      <c r="E324" s="21">
        <v>2441</v>
      </c>
      <c r="F324" s="22">
        <v>346999</v>
      </c>
      <c r="G324" s="14">
        <f t="shared" ref="G324" si="181">E324+F324</f>
        <v>349440</v>
      </c>
      <c r="H324" s="15">
        <f t="shared" ref="H324" si="182">D324+G324</f>
        <v>3027571</v>
      </c>
      <c r="I324" s="18"/>
    </row>
    <row r="325" spans="1:9" ht="16.5" customHeight="1">
      <c r="A325" s="23"/>
      <c r="B325" s="24"/>
      <c r="C325" s="24"/>
      <c r="D325" s="24"/>
      <c r="E325" s="24"/>
      <c r="F325" s="24"/>
      <c r="G325" s="24"/>
      <c r="H325" s="24"/>
      <c r="I325" s="25"/>
    </row>
    <row r="326" spans="1:9" ht="16.5" customHeight="1">
      <c r="A326" s="26"/>
      <c r="B326" s="27"/>
      <c r="C326" s="27"/>
      <c r="D326" s="27"/>
      <c r="E326" s="27"/>
      <c r="F326" s="27"/>
      <c r="G326" s="27"/>
      <c r="H326" s="27"/>
      <c r="I326" s="27"/>
    </row>
    <row r="327" spans="1:9" s="87" customFormat="1" ht="16.5" customHeight="1">
      <c r="A327" s="28"/>
      <c r="B327" s="29" t="s">
        <v>10</v>
      </c>
      <c r="C327" s="29" t="s">
        <v>11</v>
      </c>
      <c r="D327" s="29" t="s">
        <v>11</v>
      </c>
      <c r="E327" s="29" t="s">
        <v>12</v>
      </c>
      <c r="F327" s="29" t="s">
        <v>13</v>
      </c>
      <c r="G327" s="29" t="s">
        <v>13</v>
      </c>
      <c r="H327" s="29" t="s">
        <v>14</v>
      </c>
      <c r="I327" s="27"/>
    </row>
    <row r="328" spans="1:9" s="87" customFormat="1" ht="16.5" customHeight="1">
      <c r="A328" s="30" t="s">
        <v>15</v>
      </c>
      <c r="B328" s="31">
        <f t="shared" ref="B328:H328" si="183">MIN(B4:B325)</f>
        <v>6283</v>
      </c>
      <c r="C328" s="31">
        <f t="shared" si="183"/>
        <v>532450</v>
      </c>
      <c r="D328" s="31">
        <f t="shared" si="183"/>
        <v>542900</v>
      </c>
      <c r="E328" s="31">
        <f t="shared" si="183"/>
        <v>0</v>
      </c>
      <c r="F328" s="31">
        <f t="shared" si="183"/>
        <v>72998</v>
      </c>
      <c r="G328" s="31">
        <f t="shared" si="183"/>
        <v>72998</v>
      </c>
      <c r="H328" s="31">
        <f t="shared" si="183"/>
        <v>728012</v>
      </c>
      <c r="I328" s="32"/>
    </row>
    <row r="329" spans="1:9" s="87" customFormat="1" ht="16.5" customHeight="1">
      <c r="A329" s="28"/>
      <c r="B329" s="29" t="s">
        <v>16</v>
      </c>
      <c r="C329" s="29" t="s">
        <v>17</v>
      </c>
      <c r="D329" s="29" t="s">
        <v>17</v>
      </c>
      <c r="E329" s="29" t="s">
        <v>18</v>
      </c>
      <c r="F329" s="29" t="s">
        <v>19</v>
      </c>
      <c r="G329" s="29" t="s">
        <v>19</v>
      </c>
      <c r="H329" s="29" t="s">
        <v>17</v>
      </c>
      <c r="I329" s="32"/>
    </row>
    <row r="330" spans="1:9" s="87" customFormat="1" ht="16.5" customHeight="1">
      <c r="A330" s="30" t="s">
        <v>20</v>
      </c>
      <c r="B330" s="31">
        <f t="shared" ref="B330:H330" si="184">MAX(B4:B325)</f>
        <v>671755</v>
      </c>
      <c r="C330" s="31">
        <f t="shared" si="184"/>
        <v>3076669</v>
      </c>
      <c r="D330" s="31">
        <f t="shared" si="184"/>
        <v>3239697</v>
      </c>
      <c r="E330" s="31">
        <f t="shared" si="184"/>
        <v>16941</v>
      </c>
      <c r="F330" s="31">
        <f t="shared" si="184"/>
        <v>415857</v>
      </c>
      <c r="G330" s="31">
        <f t="shared" si="184"/>
        <v>422080</v>
      </c>
      <c r="H330" s="31">
        <f t="shared" si="184"/>
        <v>3531666</v>
      </c>
      <c r="I330" s="32"/>
    </row>
    <row r="331" spans="1:9" ht="16.5" customHeight="1">
      <c r="A331" s="26"/>
      <c r="B331" s="27"/>
      <c r="C331" s="27"/>
      <c r="D331" s="27"/>
      <c r="E331" s="27"/>
      <c r="F331" s="27"/>
      <c r="G331" s="27"/>
      <c r="H331" s="27"/>
      <c r="I331" s="27"/>
    </row>
    <row r="332" spans="1:9" ht="16.5" customHeight="1" thickBot="1">
      <c r="A332" s="94" t="s">
        <v>21</v>
      </c>
      <c r="B332" s="94"/>
      <c r="C332" s="94"/>
      <c r="D332" s="94"/>
      <c r="E332" s="94"/>
      <c r="F332" s="94"/>
      <c r="G332" s="94"/>
      <c r="H332" s="94"/>
      <c r="I332" s="33"/>
    </row>
    <row r="333" spans="1:9" ht="16.5" customHeight="1">
      <c r="A333" s="34" t="s">
        <v>22</v>
      </c>
      <c r="B333" s="35">
        <f t="shared" ref="B333:H333" si="185">SUM(B4:B15)</f>
        <v>2055104</v>
      </c>
      <c r="C333" s="35">
        <f t="shared" si="185"/>
        <v>12514759</v>
      </c>
      <c r="D333" s="36">
        <f t="shared" si="185"/>
        <v>14569863</v>
      </c>
      <c r="E333" s="35">
        <f t="shared" si="185"/>
        <v>638</v>
      </c>
      <c r="F333" s="35">
        <f t="shared" si="185"/>
        <v>2415548</v>
      </c>
      <c r="G333" s="14">
        <f t="shared" si="185"/>
        <v>2416186</v>
      </c>
      <c r="H333" s="15">
        <f t="shared" si="185"/>
        <v>16986049</v>
      </c>
      <c r="I333" s="37"/>
    </row>
    <row r="334" spans="1:9" ht="16.5" customHeight="1">
      <c r="A334" s="34" t="s">
        <v>23</v>
      </c>
      <c r="B334" s="35">
        <f>SUM(B16:B27)</f>
        <v>3737135</v>
      </c>
      <c r="C334" s="35">
        <f t="shared" ref="C334:H334" si="186">SUM(C16:C27)</f>
        <v>15831774</v>
      </c>
      <c r="D334" s="36">
        <f t="shared" si="186"/>
        <v>19568909</v>
      </c>
      <c r="E334" s="35">
        <f t="shared" si="186"/>
        <v>3787</v>
      </c>
      <c r="F334" s="35">
        <f t="shared" si="186"/>
        <v>1569222</v>
      </c>
      <c r="G334" s="14">
        <f t="shared" si="186"/>
        <v>1573009</v>
      </c>
      <c r="H334" s="15">
        <f t="shared" si="186"/>
        <v>21141918</v>
      </c>
      <c r="I334" s="37"/>
    </row>
    <row r="335" spans="1:9" ht="16.5" customHeight="1">
      <c r="A335" s="34" t="s">
        <v>24</v>
      </c>
      <c r="B335" s="35">
        <f>SUM(B28:B39)</f>
        <v>2061025</v>
      </c>
      <c r="C335" s="35">
        <f t="shared" ref="C335:H335" si="187">SUM(C28:C39)</f>
        <v>14349354</v>
      </c>
      <c r="D335" s="36">
        <f t="shared" si="187"/>
        <v>16410379</v>
      </c>
      <c r="E335" s="35">
        <f t="shared" si="187"/>
        <v>14208</v>
      </c>
      <c r="F335" s="35">
        <f t="shared" si="187"/>
        <v>2399114</v>
      </c>
      <c r="G335" s="14">
        <f t="shared" si="187"/>
        <v>2413322</v>
      </c>
      <c r="H335" s="15">
        <f t="shared" si="187"/>
        <v>18823701</v>
      </c>
      <c r="I335" s="37"/>
    </row>
    <row r="336" spans="1:9" ht="16.5" customHeight="1">
      <c r="A336" s="34" t="s">
        <v>25</v>
      </c>
      <c r="B336" s="35">
        <f t="shared" ref="B336:H336" si="188">SUM(B40:B51)</f>
        <v>2818247</v>
      </c>
      <c r="C336" s="35">
        <f t="shared" si="188"/>
        <v>12326416</v>
      </c>
      <c r="D336" s="36">
        <f t="shared" si="188"/>
        <v>15144663</v>
      </c>
      <c r="E336" s="35">
        <f t="shared" si="188"/>
        <v>3643</v>
      </c>
      <c r="F336" s="35">
        <f t="shared" si="188"/>
        <v>2700101</v>
      </c>
      <c r="G336" s="14">
        <f t="shared" si="188"/>
        <v>2703744</v>
      </c>
      <c r="H336" s="15">
        <f t="shared" si="188"/>
        <v>17848407</v>
      </c>
      <c r="I336" s="37"/>
    </row>
    <row r="337" spans="1:9" ht="16.5" customHeight="1">
      <c r="A337" s="34" t="s">
        <v>26</v>
      </c>
      <c r="B337" s="35">
        <f>SUM(B52:B63)</f>
        <v>2134330</v>
      </c>
      <c r="C337" s="35">
        <f t="shared" ref="C337:H337" si="189">SUM(C52:C63)</f>
        <v>12441539</v>
      </c>
      <c r="D337" s="36">
        <f t="shared" si="189"/>
        <v>14575869</v>
      </c>
      <c r="E337" s="35">
        <f t="shared" si="189"/>
        <v>5368</v>
      </c>
      <c r="F337" s="35">
        <f t="shared" si="189"/>
        <v>2690558.4550000001</v>
      </c>
      <c r="G337" s="14">
        <f t="shared" si="189"/>
        <v>2695926.4550000001</v>
      </c>
      <c r="H337" s="15">
        <f t="shared" si="189"/>
        <v>17271795.454999998</v>
      </c>
      <c r="I337" s="37"/>
    </row>
    <row r="338" spans="1:9" ht="16.5" customHeight="1">
      <c r="A338" s="34" t="s">
        <v>27</v>
      </c>
      <c r="B338" s="35">
        <f>SUM(B64:B75)</f>
        <v>1288575</v>
      </c>
      <c r="C338" s="35">
        <f t="shared" ref="C338:H338" si="190">SUM(C64:C75)</f>
        <v>10640437</v>
      </c>
      <c r="D338" s="36">
        <f t="shared" si="190"/>
        <v>11929012</v>
      </c>
      <c r="E338" s="35">
        <f t="shared" si="190"/>
        <v>10176</v>
      </c>
      <c r="F338" s="35">
        <f t="shared" si="190"/>
        <v>2614661</v>
      </c>
      <c r="G338" s="14">
        <f t="shared" si="190"/>
        <v>2624837</v>
      </c>
      <c r="H338" s="15">
        <f t="shared" si="190"/>
        <v>14553849</v>
      </c>
      <c r="I338" s="37"/>
    </row>
    <row r="339" spans="1:9" ht="16.5" customHeight="1">
      <c r="A339" s="34" t="s">
        <v>28</v>
      </c>
      <c r="B339" s="35">
        <f>SUM(B76:B87)</f>
        <v>960070</v>
      </c>
      <c r="C339" s="35">
        <f t="shared" ref="C339:H339" si="191">SUM(C76:C87)</f>
        <v>11804150</v>
      </c>
      <c r="D339" s="36">
        <f t="shared" si="191"/>
        <v>12764220</v>
      </c>
      <c r="E339" s="35">
        <f t="shared" si="191"/>
        <v>7954</v>
      </c>
      <c r="F339" s="35">
        <f t="shared" si="191"/>
        <v>2518394.5</v>
      </c>
      <c r="G339" s="14">
        <f t="shared" si="191"/>
        <v>2526348.5</v>
      </c>
      <c r="H339" s="15">
        <f t="shared" si="191"/>
        <v>15290568.5</v>
      </c>
      <c r="I339" s="37"/>
    </row>
    <row r="340" spans="1:9" ht="16.5" customHeight="1">
      <c r="A340" s="34" t="s">
        <v>29</v>
      </c>
      <c r="B340" s="35">
        <f>SUM(B88:B99)</f>
        <v>544427</v>
      </c>
      <c r="C340" s="35">
        <f t="shared" ref="C340:H340" si="192">SUM(C88:C99)</f>
        <v>13889286</v>
      </c>
      <c r="D340" s="36">
        <f t="shared" si="192"/>
        <v>14433713</v>
      </c>
      <c r="E340" s="35">
        <f t="shared" si="192"/>
        <v>4270</v>
      </c>
      <c r="F340" s="35">
        <f t="shared" si="192"/>
        <v>2333873.5</v>
      </c>
      <c r="G340" s="14">
        <f t="shared" si="192"/>
        <v>2338143.5</v>
      </c>
      <c r="H340" s="15">
        <f t="shared" si="192"/>
        <v>16771856.5</v>
      </c>
      <c r="I340" s="37"/>
    </row>
    <row r="341" spans="1:9" ht="16.5" customHeight="1">
      <c r="A341" s="34" t="s">
        <v>30</v>
      </c>
      <c r="B341" s="35">
        <f>SUM(B100:B111)</f>
        <v>944399</v>
      </c>
      <c r="C341" s="35">
        <f t="shared" ref="C341:H341" si="193">SUM(C100:C111)</f>
        <v>15616697</v>
      </c>
      <c r="D341" s="36">
        <f t="shared" si="193"/>
        <v>16561096</v>
      </c>
      <c r="E341" s="35">
        <f t="shared" si="193"/>
        <v>2423</v>
      </c>
      <c r="F341" s="35">
        <f t="shared" si="193"/>
        <v>1661836</v>
      </c>
      <c r="G341" s="14">
        <f t="shared" si="193"/>
        <v>1664259</v>
      </c>
      <c r="H341" s="15">
        <f t="shared" si="193"/>
        <v>18225355</v>
      </c>
      <c r="I341" s="37"/>
    </row>
    <row r="342" spans="1:9" ht="16.5" customHeight="1">
      <c r="A342" s="34" t="s">
        <v>31</v>
      </c>
      <c r="B342" s="35">
        <f>SUM(B112:B123)</f>
        <v>2307322</v>
      </c>
      <c r="C342" s="35">
        <f t="shared" ref="C342:H342" si="194">SUM(C112:C123)</f>
        <v>18750663</v>
      </c>
      <c r="D342" s="36">
        <f t="shared" si="194"/>
        <v>21057985</v>
      </c>
      <c r="E342" s="35">
        <f t="shared" si="194"/>
        <v>2869</v>
      </c>
      <c r="F342" s="35">
        <f t="shared" si="194"/>
        <v>1960690.6</v>
      </c>
      <c r="G342" s="14">
        <f t="shared" si="194"/>
        <v>1963559.6</v>
      </c>
      <c r="H342" s="15">
        <f t="shared" si="194"/>
        <v>23021544.600000001</v>
      </c>
      <c r="I342" s="37"/>
    </row>
    <row r="343" spans="1:9" ht="16.5" customHeight="1">
      <c r="A343" s="34" t="s">
        <v>32</v>
      </c>
      <c r="B343" s="35">
        <f>SUM(B124:B135)</f>
        <v>678068</v>
      </c>
      <c r="C343" s="35">
        <f t="shared" ref="C343:H343" si="195">SUM(C124:C135)</f>
        <v>15333017.66</v>
      </c>
      <c r="D343" s="36">
        <f t="shared" si="195"/>
        <v>16011085.66</v>
      </c>
      <c r="E343" s="35">
        <f t="shared" si="195"/>
        <v>11904</v>
      </c>
      <c r="F343" s="35">
        <f t="shared" si="195"/>
        <v>2066216</v>
      </c>
      <c r="G343" s="14">
        <f t="shared" si="195"/>
        <v>2078120</v>
      </c>
      <c r="H343" s="15">
        <f t="shared" si="195"/>
        <v>18089205.66</v>
      </c>
      <c r="I343" s="37"/>
    </row>
    <row r="344" spans="1:9" ht="16.5" customHeight="1">
      <c r="A344" s="34" t="s">
        <v>33</v>
      </c>
      <c r="B344" s="35">
        <f>SUM(B136:B147)</f>
        <v>1214083</v>
      </c>
      <c r="C344" s="35">
        <f t="shared" ref="C344:H344" si="196">SUM(C136:C147)</f>
        <v>19716552</v>
      </c>
      <c r="D344" s="36">
        <f t="shared" si="196"/>
        <v>20930635</v>
      </c>
      <c r="E344" s="35">
        <f t="shared" si="196"/>
        <v>40854</v>
      </c>
      <c r="F344" s="35">
        <f t="shared" si="196"/>
        <v>2493891.3933333335</v>
      </c>
      <c r="G344" s="14">
        <f t="shared" si="196"/>
        <v>2534745.3933333335</v>
      </c>
      <c r="H344" s="15">
        <f t="shared" si="196"/>
        <v>23465380.393333334</v>
      </c>
      <c r="I344" s="37"/>
    </row>
    <row r="345" spans="1:9" ht="16.5" customHeight="1">
      <c r="A345" s="34" t="s">
        <v>34</v>
      </c>
      <c r="B345" s="35">
        <f>SUM(B148:B159)</f>
        <v>4296915</v>
      </c>
      <c r="C345" s="35">
        <f t="shared" ref="C345:H345" si="197">SUM(C148:C159)</f>
        <v>21228228</v>
      </c>
      <c r="D345" s="36">
        <f t="shared" si="197"/>
        <v>25525143</v>
      </c>
      <c r="E345" s="35">
        <f t="shared" si="197"/>
        <v>66629</v>
      </c>
      <c r="F345" s="35">
        <f t="shared" si="197"/>
        <v>2546536.5636333339</v>
      </c>
      <c r="G345" s="14">
        <f t="shared" si="197"/>
        <v>2613165.5636333339</v>
      </c>
      <c r="H345" s="15">
        <f t="shared" si="197"/>
        <v>28138308.563633334</v>
      </c>
      <c r="I345" s="37"/>
    </row>
    <row r="346" spans="1:9" ht="16.5" customHeight="1">
      <c r="A346" s="34" t="s">
        <v>35</v>
      </c>
      <c r="B346" s="35">
        <f>SUM(B160:B171)</f>
        <v>2732099</v>
      </c>
      <c r="C346" s="35">
        <f t="shared" ref="C346:H346" si="198">SUM(C160:C171)</f>
        <v>20065479</v>
      </c>
      <c r="D346" s="36">
        <f t="shared" si="198"/>
        <v>22797578</v>
      </c>
      <c r="E346" s="35">
        <f t="shared" si="198"/>
        <v>67116</v>
      </c>
      <c r="F346" s="35">
        <f t="shared" si="198"/>
        <v>2847625.5166666666</v>
      </c>
      <c r="G346" s="14">
        <f t="shared" si="198"/>
        <v>2914741.5166666666</v>
      </c>
      <c r="H346" s="15">
        <f t="shared" si="198"/>
        <v>25712319.516666666</v>
      </c>
      <c r="I346" s="37"/>
    </row>
    <row r="347" spans="1:9" ht="16.5" customHeight="1">
      <c r="A347" s="34" t="s">
        <v>36</v>
      </c>
      <c r="B347" s="35">
        <f t="shared" ref="B347:H347" si="199">SUM(B172:B183)</f>
        <v>724162</v>
      </c>
      <c r="C347" s="35">
        <f t="shared" si="199"/>
        <v>22532088</v>
      </c>
      <c r="D347" s="36">
        <f t="shared" si="199"/>
        <v>23256250</v>
      </c>
      <c r="E347" s="35">
        <f t="shared" si="199"/>
        <v>38283</v>
      </c>
      <c r="F347" s="35">
        <f t="shared" si="199"/>
        <v>3183956.7837999994</v>
      </c>
      <c r="G347" s="14">
        <f t="shared" si="199"/>
        <v>3222239.7837999994</v>
      </c>
      <c r="H347" s="15">
        <f t="shared" si="199"/>
        <v>26478489.783799998</v>
      </c>
      <c r="I347" s="37"/>
    </row>
    <row r="348" spans="1:9" ht="16.5" customHeight="1">
      <c r="A348" s="34" t="s">
        <v>37</v>
      </c>
      <c r="B348" s="35">
        <f>SUM(B184:B195)</f>
        <v>1106544</v>
      </c>
      <c r="C348" s="35">
        <f t="shared" ref="C348:H348" si="200">SUM(C184:C195)</f>
        <v>21500543</v>
      </c>
      <c r="D348" s="36">
        <f t="shared" si="200"/>
        <v>22607087</v>
      </c>
      <c r="E348" s="35">
        <f t="shared" si="200"/>
        <v>64244</v>
      </c>
      <c r="F348" s="35">
        <f t="shared" si="200"/>
        <v>3525168.0062733334</v>
      </c>
      <c r="G348" s="14">
        <f t="shared" si="200"/>
        <v>3589412.0062733334</v>
      </c>
      <c r="H348" s="15">
        <f t="shared" si="200"/>
        <v>26196499.006273333</v>
      </c>
      <c r="I348" s="37"/>
    </row>
    <row r="349" spans="1:9" ht="16.5" customHeight="1">
      <c r="A349" s="34" t="s">
        <v>38</v>
      </c>
      <c r="B349" s="35">
        <f>SUM(B196:B207)</f>
        <v>1366421</v>
      </c>
      <c r="C349" s="35">
        <f t="shared" ref="C349:H349" si="201">SUM(C196:C207)</f>
        <v>22967542</v>
      </c>
      <c r="D349" s="36">
        <f t="shared" si="201"/>
        <v>24333963</v>
      </c>
      <c r="E349" s="35">
        <f t="shared" si="201"/>
        <v>86740</v>
      </c>
      <c r="F349" s="35">
        <f t="shared" si="201"/>
        <v>2963664.2653733334</v>
      </c>
      <c r="G349" s="14">
        <f t="shared" si="201"/>
        <v>3050404.2653733334</v>
      </c>
      <c r="H349" s="15">
        <f t="shared" si="201"/>
        <v>27384367.265373334</v>
      </c>
      <c r="I349" s="37"/>
    </row>
    <row r="350" spans="1:9" ht="16.5" customHeight="1">
      <c r="A350" s="34" t="s">
        <v>39</v>
      </c>
      <c r="B350" s="35">
        <f>SUM(B208:B219)</f>
        <v>1401634</v>
      </c>
      <c r="C350" s="35">
        <f t="shared" ref="C350:H350" si="202">SUM(C208:C219)</f>
        <v>23326899</v>
      </c>
      <c r="D350" s="36">
        <f t="shared" si="202"/>
        <v>24728533</v>
      </c>
      <c r="E350" s="35">
        <f t="shared" si="202"/>
        <v>84552</v>
      </c>
      <c r="F350" s="35">
        <f t="shared" si="202"/>
        <v>3373677</v>
      </c>
      <c r="G350" s="14">
        <f t="shared" si="202"/>
        <v>3458229</v>
      </c>
      <c r="H350" s="15">
        <f t="shared" si="202"/>
        <v>28186762</v>
      </c>
      <c r="I350" s="37"/>
    </row>
    <row r="351" spans="1:9" ht="16.5" customHeight="1">
      <c r="A351" s="34" t="s">
        <v>40</v>
      </c>
      <c r="B351" s="35">
        <f>SUM(B220:B231)</f>
        <v>2078682</v>
      </c>
      <c r="C351" s="35">
        <f t="shared" ref="C351:H351" si="203">SUM(C220:C231)</f>
        <v>23958125</v>
      </c>
      <c r="D351" s="36">
        <f t="shared" si="203"/>
        <v>26036807</v>
      </c>
      <c r="E351" s="35">
        <f t="shared" si="203"/>
        <v>110954</v>
      </c>
      <c r="F351" s="35">
        <f t="shared" si="203"/>
        <v>3364931</v>
      </c>
      <c r="G351" s="14">
        <f t="shared" si="203"/>
        <v>3475885</v>
      </c>
      <c r="H351" s="15">
        <f t="shared" si="203"/>
        <v>29512692</v>
      </c>
      <c r="I351" s="37"/>
    </row>
    <row r="352" spans="1:9" ht="16.5" customHeight="1">
      <c r="A352" s="34" t="s">
        <v>41</v>
      </c>
      <c r="B352" s="35">
        <f>SUM(B232:B243)</f>
        <v>1115945</v>
      </c>
      <c r="C352" s="35">
        <f t="shared" ref="C352:H352" si="204">SUM(C232:C243)</f>
        <v>26254688</v>
      </c>
      <c r="D352" s="36">
        <f t="shared" si="204"/>
        <v>27370633</v>
      </c>
      <c r="E352" s="35">
        <f t="shared" si="204"/>
        <v>92428</v>
      </c>
      <c r="F352" s="35">
        <f t="shared" si="204"/>
        <v>2912098</v>
      </c>
      <c r="G352" s="14">
        <f t="shared" si="204"/>
        <v>3004526</v>
      </c>
      <c r="H352" s="15">
        <f t="shared" si="204"/>
        <v>30375159</v>
      </c>
      <c r="I352" s="37"/>
    </row>
    <row r="353" spans="1:11" ht="16.5" customHeight="1">
      <c r="A353" s="34" t="s">
        <v>42</v>
      </c>
      <c r="B353" s="35">
        <f>SUM(B244:B255)</f>
        <v>1168886</v>
      </c>
      <c r="C353" s="35">
        <f t="shared" ref="C353:H353" si="205">SUM(C244:C255)</f>
        <v>28574137</v>
      </c>
      <c r="D353" s="36">
        <f t="shared" si="205"/>
        <v>29743023</v>
      </c>
      <c r="E353" s="35">
        <f t="shared" si="205"/>
        <v>61143</v>
      </c>
      <c r="F353" s="35">
        <f t="shared" si="205"/>
        <v>3362130</v>
      </c>
      <c r="G353" s="14">
        <f t="shared" si="205"/>
        <v>3423273</v>
      </c>
      <c r="H353" s="15">
        <f t="shared" si="205"/>
        <v>33166296</v>
      </c>
      <c r="I353" s="37"/>
    </row>
    <row r="354" spans="1:11" ht="16.5" customHeight="1">
      <c r="A354" s="34" t="s">
        <v>43</v>
      </c>
      <c r="B354" s="35">
        <f>SUM(B256:B267)</f>
        <v>2663241</v>
      </c>
      <c r="C354" s="35">
        <f t="shared" ref="C354:G354" si="206">SUM(C256:C267)</f>
        <v>27478121</v>
      </c>
      <c r="D354" s="36">
        <f t="shared" si="206"/>
        <v>30141362</v>
      </c>
      <c r="E354" s="35">
        <f t="shared" si="206"/>
        <v>65378</v>
      </c>
      <c r="F354" s="35">
        <f t="shared" si="206"/>
        <v>3599433</v>
      </c>
      <c r="G354" s="14">
        <f t="shared" si="206"/>
        <v>3664811</v>
      </c>
      <c r="H354" s="15">
        <f>SUM(H256:H267)</f>
        <v>33806173</v>
      </c>
      <c r="I354" s="37"/>
    </row>
    <row r="355" spans="1:11" ht="16.5" customHeight="1">
      <c r="A355" s="34" t="s">
        <v>128</v>
      </c>
      <c r="B355" s="35">
        <f>SUM(B268:B279)</f>
        <v>1145257</v>
      </c>
      <c r="C355" s="35">
        <f t="shared" ref="C355:G355" si="207">SUM(C268:C279)</f>
        <v>23821005</v>
      </c>
      <c r="D355" s="36">
        <f t="shared" si="207"/>
        <v>24966262</v>
      </c>
      <c r="E355" s="35">
        <f t="shared" si="207"/>
        <v>38916</v>
      </c>
      <c r="F355" s="35">
        <f t="shared" si="207"/>
        <v>3544639</v>
      </c>
      <c r="G355" s="14">
        <f t="shared" si="207"/>
        <v>3583555</v>
      </c>
      <c r="H355" s="15">
        <f>SUM(H268:H279)</f>
        <v>28549817</v>
      </c>
      <c r="I355" s="37"/>
    </row>
    <row r="356" spans="1:11" ht="16.5" customHeight="1">
      <c r="A356" s="34" t="s">
        <v>131</v>
      </c>
      <c r="B356" s="35">
        <f>SUM(B280:B291)</f>
        <v>1308662</v>
      </c>
      <c r="C356" s="35">
        <f t="shared" ref="C356:H356" si="208">SUM(C280:C291)</f>
        <v>26774086</v>
      </c>
      <c r="D356" s="36">
        <f t="shared" si="208"/>
        <v>28082748</v>
      </c>
      <c r="E356" s="35">
        <f t="shared" si="208"/>
        <v>30846</v>
      </c>
      <c r="F356" s="35">
        <f t="shared" si="208"/>
        <v>3547504</v>
      </c>
      <c r="G356" s="14">
        <f t="shared" si="208"/>
        <v>3578350</v>
      </c>
      <c r="H356" s="15">
        <f t="shared" si="208"/>
        <v>31661098</v>
      </c>
      <c r="I356" s="37"/>
    </row>
    <row r="357" spans="1:11" ht="16.5" customHeight="1">
      <c r="A357" s="34" t="s">
        <v>134</v>
      </c>
      <c r="B357" s="35">
        <f>SUM(B292:B303)</f>
        <v>3453193</v>
      </c>
      <c r="C357" s="35">
        <f t="shared" ref="C357:H357" si="209">SUM(C292:C303)</f>
        <v>29488421</v>
      </c>
      <c r="D357" s="36">
        <f t="shared" si="209"/>
        <v>32941614</v>
      </c>
      <c r="E357" s="35">
        <f t="shared" si="209"/>
        <v>26200</v>
      </c>
      <c r="F357" s="35">
        <f t="shared" si="209"/>
        <v>3459020</v>
      </c>
      <c r="G357" s="14">
        <f t="shared" si="209"/>
        <v>3485220</v>
      </c>
      <c r="H357" s="15">
        <f t="shared" si="209"/>
        <v>36426834</v>
      </c>
      <c r="I357" s="37"/>
    </row>
    <row r="358" spans="1:11" ht="16.5" customHeight="1">
      <c r="A358" s="34" t="s">
        <v>145</v>
      </c>
      <c r="B358" s="35">
        <f>SUM(B304:B315)</f>
        <v>4213953</v>
      </c>
      <c r="C358" s="35">
        <f t="shared" ref="C358:H358" si="210">SUM(C304:C315)</f>
        <v>29225183</v>
      </c>
      <c r="D358" s="36">
        <f t="shared" si="210"/>
        <v>33439136</v>
      </c>
      <c r="E358" s="35">
        <f t="shared" si="210"/>
        <v>28825</v>
      </c>
      <c r="F358" s="35">
        <f t="shared" si="210"/>
        <v>3551022</v>
      </c>
      <c r="G358" s="14">
        <f t="shared" si="210"/>
        <v>3579847</v>
      </c>
      <c r="H358" s="15">
        <f t="shared" si="210"/>
        <v>37018983</v>
      </c>
      <c r="I358" s="37"/>
      <c r="K358" s="88"/>
    </row>
    <row r="359" spans="1:11" ht="16.5" customHeight="1">
      <c r="A359" s="34" t="s">
        <v>165</v>
      </c>
      <c r="B359" s="35">
        <f>SUM(B316:B326)</f>
        <v>529403</v>
      </c>
      <c r="C359" s="35">
        <f t="shared" ref="C359:G359" si="211">SUM(C316:C326)</f>
        <v>20931529</v>
      </c>
      <c r="D359" s="36">
        <f t="shared" si="211"/>
        <v>21460932</v>
      </c>
      <c r="E359" s="35">
        <f t="shared" si="211"/>
        <v>21287</v>
      </c>
      <c r="F359" s="35">
        <f t="shared" si="211"/>
        <v>2840509</v>
      </c>
      <c r="G359" s="14">
        <f t="shared" si="211"/>
        <v>2861796</v>
      </c>
      <c r="H359" s="15">
        <f>SUM(H316:H326)</f>
        <v>24322728</v>
      </c>
      <c r="I359" s="37"/>
    </row>
    <row r="360" spans="1:11" ht="16.5" customHeight="1">
      <c r="A360" s="38" t="s">
        <v>146</v>
      </c>
      <c r="B360" s="39">
        <f>(B358/B357)-1</f>
        <v>0.22030624989683467</v>
      </c>
      <c r="C360" s="39">
        <f t="shared" ref="C360:H360" si="212">(C358/C357)-1</f>
        <v>-8.9268258887107432E-3</v>
      </c>
      <c r="D360" s="39">
        <f t="shared" si="212"/>
        <v>1.5103145826431019E-2</v>
      </c>
      <c r="E360" s="39">
        <f>(E358/E357)-1</f>
        <v>0.10019083969465647</v>
      </c>
      <c r="F360" s="39">
        <f t="shared" si="212"/>
        <v>2.659770686495011E-2</v>
      </c>
      <c r="G360" s="39">
        <f t="shared" si="212"/>
        <v>2.7150940256282174E-2</v>
      </c>
      <c r="H360" s="39">
        <f t="shared" si="212"/>
        <v>1.6255845896461896E-2</v>
      </c>
      <c r="I360" s="37"/>
    </row>
    <row r="361" spans="1:11" ht="16.5" customHeight="1">
      <c r="A361" s="26"/>
      <c r="B361" s="27"/>
      <c r="C361" s="27"/>
      <c r="D361" s="27"/>
      <c r="E361" s="27"/>
      <c r="F361" s="27"/>
      <c r="G361" s="27"/>
      <c r="H361" s="27"/>
      <c r="I361" s="37"/>
    </row>
    <row r="362" spans="1:11" ht="16.5" customHeight="1">
      <c r="A362" s="28"/>
      <c r="B362" s="29" t="s">
        <v>44</v>
      </c>
      <c r="C362" s="29" t="s">
        <v>45</v>
      </c>
      <c r="D362" s="29" t="s">
        <v>45</v>
      </c>
      <c r="E362" s="29" t="s">
        <v>46</v>
      </c>
      <c r="F362" s="29" t="s">
        <v>47</v>
      </c>
      <c r="G362" s="29" t="s">
        <v>47</v>
      </c>
      <c r="H362" s="29" t="s">
        <v>45</v>
      </c>
      <c r="I362" s="27"/>
    </row>
    <row r="363" spans="1:11" ht="16.5" customHeight="1">
      <c r="A363" s="30" t="s">
        <v>48</v>
      </c>
      <c r="B363" s="31">
        <f>MIN(B333:B358)</f>
        <v>544427</v>
      </c>
      <c r="C363" s="31">
        <f t="shared" ref="C363:H363" si="213">MIN(C333:C358)</f>
        <v>10640437</v>
      </c>
      <c r="D363" s="31">
        <f t="shared" si="213"/>
        <v>11929012</v>
      </c>
      <c r="E363" s="31">
        <f t="shared" si="213"/>
        <v>638</v>
      </c>
      <c r="F363" s="31">
        <f t="shared" si="213"/>
        <v>1569222</v>
      </c>
      <c r="G363" s="31">
        <f t="shared" si="213"/>
        <v>1573009</v>
      </c>
      <c r="H363" s="31">
        <f t="shared" si="213"/>
        <v>14553849</v>
      </c>
      <c r="I363" s="32"/>
    </row>
    <row r="364" spans="1:11" ht="16.5" customHeight="1">
      <c r="A364" s="28"/>
      <c r="B364" s="29" t="s">
        <v>49</v>
      </c>
      <c r="C364" s="29" t="s">
        <v>132</v>
      </c>
      <c r="D364" s="29" t="s">
        <v>135</v>
      </c>
      <c r="E364" s="29" t="s">
        <v>51</v>
      </c>
      <c r="F364" s="29" t="s">
        <v>101</v>
      </c>
      <c r="G364" s="29" t="s">
        <v>101</v>
      </c>
      <c r="H364" s="29" t="s">
        <v>135</v>
      </c>
      <c r="I364" s="32"/>
    </row>
    <row r="365" spans="1:11" ht="16.5" customHeight="1">
      <c r="A365" s="30" t="s">
        <v>53</v>
      </c>
      <c r="B365" s="31">
        <f>MAX(B333:B358)</f>
        <v>4296915</v>
      </c>
      <c r="C365" s="31">
        <f t="shared" ref="C365:H365" si="214">MAX(C333:C358)</f>
        <v>29488421</v>
      </c>
      <c r="D365" s="31">
        <f t="shared" si="214"/>
        <v>33439136</v>
      </c>
      <c r="E365" s="31">
        <f t="shared" si="214"/>
        <v>110954</v>
      </c>
      <c r="F365" s="31">
        <f t="shared" si="214"/>
        <v>3599433</v>
      </c>
      <c r="G365" s="31">
        <f t="shared" si="214"/>
        <v>3664811</v>
      </c>
      <c r="H365" s="31">
        <f t="shared" si="214"/>
        <v>37018983</v>
      </c>
      <c r="I365" s="32"/>
    </row>
    <row r="366" spans="1:11" ht="16.5" customHeight="1">
      <c r="A366" s="26"/>
      <c r="B366" s="27"/>
      <c r="C366" s="27"/>
      <c r="D366" s="27"/>
      <c r="E366" s="27"/>
      <c r="F366" s="27"/>
      <c r="G366" s="27"/>
      <c r="H366" s="27"/>
      <c r="I366" s="27"/>
    </row>
    <row r="367" spans="1:11" ht="16.5" customHeight="1" thickBot="1">
      <c r="A367" s="95" t="s">
        <v>54</v>
      </c>
      <c r="B367" s="95"/>
      <c r="C367" s="95"/>
      <c r="D367" s="95"/>
      <c r="E367" s="95"/>
      <c r="F367" s="95"/>
      <c r="G367" s="95"/>
      <c r="H367" s="95"/>
      <c r="I367" s="40"/>
    </row>
    <row r="368" spans="1:11" ht="16.5" customHeight="1">
      <c r="A368" s="41" t="s">
        <v>55</v>
      </c>
      <c r="B368" s="42">
        <f>SUM(B10:B21)</f>
        <v>2706725</v>
      </c>
      <c r="C368" s="42">
        <f t="shared" ref="C368:H368" si="215">SUM(C10:C21)</f>
        <v>13506537</v>
      </c>
      <c r="D368" s="43">
        <f t="shared" si="215"/>
        <v>16213262</v>
      </c>
      <c r="E368" s="42">
        <f t="shared" si="215"/>
        <v>2674</v>
      </c>
      <c r="F368" s="42">
        <f t="shared" si="215"/>
        <v>1874864</v>
      </c>
      <c r="G368" s="14">
        <f t="shared" si="215"/>
        <v>1877538</v>
      </c>
      <c r="H368" s="15">
        <f t="shared" si="215"/>
        <v>18090800</v>
      </c>
      <c r="I368" s="44"/>
    </row>
    <row r="369" spans="1:9" ht="16.5" customHeight="1">
      <c r="A369" s="41" t="s">
        <v>56</v>
      </c>
      <c r="B369" s="42">
        <f>SUM(B22:B33)</f>
        <v>3438151</v>
      </c>
      <c r="C369" s="42">
        <f t="shared" ref="C369:H369" si="216">SUM(C22:C33)</f>
        <v>16778551</v>
      </c>
      <c r="D369" s="43">
        <f t="shared" si="216"/>
        <v>20216702</v>
      </c>
      <c r="E369" s="42">
        <f t="shared" si="216"/>
        <v>5102</v>
      </c>
      <c r="F369" s="42">
        <f t="shared" si="216"/>
        <v>1694516</v>
      </c>
      <c r="G369" s="14">
        <f t="shared" si="216"/>
        <v>1699618</v>
      </c>
      <c r="H369" s="15">
        <f t="shared" si="216"/>
        <v>21916320</v>
      </c>
      <c r="I369" s="44"/>
    </row>
    <row r="370" spans="1:9" ht="16.5" customHeight="1">
      <c r="A370" s="41" t="s">
        <v>57</v>
      </c>
      <c r="B370" s="42">
        <f>SUM(B34:B45)</f>
        <v>1784850</v>
      </c>
      <c r="C370" s="42">
        <f t="shared" ref="C370:H370" si="217">SUM(C34:C45)</f>
        <v>11475356</v>
      </c>
      <c r="D370" s="43">
        <f t="shared" si="217"/>
        <v>13260206</v>
      </c>
      <c r="E370" s="42">
        <f t="shared" si="217"/>
        <v>12775</v>
      </c>
      <c r="F370" s="42">
        <f t="shared" si="217"/>
        <v>2645636</v>
      </c>
      <c r="G370" s="14">
        <f t="shared" si="217"/>
        <v>2658411</v>
      </c>
      <c r="H370" s="15">
        <f t="shared" si="217"/>
        <v>15918617</v>
      </c>
      <c r="I370" s="44"/>
    </row>
    <row r="371" spans="1:9" ht="16.5" customHeight="1">
      <c r="A371" s="41" t="s">
        <v>58</v>
      </c>
      <c r="B371" s="42">
        <f>SUM(B46:B57)</f>
        <v>2713428</v>
      </c>
      <c r="C371" s="42">
        <f t="shared" ref="C371:H371" si="218">SUM(C46:C57)</f>
        <v>12852153</v>
      </c>
      <c r="D371" s="43">
        <f t="shared" si="218"/>
        <v>15565581</v>
      </c>
      <c r="E371" s="42">
        <f t="shared" si="218"/>
        <v>4499</v>
      </c>
      <c r="F371" s="42">
        <f t="shared" si="218"/>
        <v>2880804.4550000001</v>
      </c>
      <c r="G371" s="14">
        <f t="shared" si="218"/>
        <v>2885303.4550000001</v>
      </c>
      <c r="H371" s="15">
        <f t="shared" si="218"/>
        <v>18450884.454999998</v>
      </c>
      <c r="I371" s="44"/>
    </row>
    <row r="372" spans="1:9" ht="16.5" customHeight="1">
      <c r="A372" s="41" t="s">
        <v>59</v>
      </c>
      <c r="B372" s="42">
        <f>SUM(B58:B69)</f>
        <v>2162255</v>
      </c>
      <c r="C372" s="42">
        <f t="shared" ref="C372:H372" si="219">SUM(C58:C69)</f>
        <v>12248266</v>
      </c>
      <c r="D372" s="43">
        <f t="shared" si="219"/>
        <v>14410521</v>
      </c>
      <c r="E372" s="42">
        <f t="shared" si="219"/>
        <v>7897</v>
      </c>
      <c r="F372" s="42">
        <f t="shared" si="219"/>
        <v>2486841</v>
      </c>
      <c r="G372" s="14">
        <f t="shared" si="219"/>
        <v>2494738</v>
      </c>
      <c r="H372" s="15">
        <f t="shared" si="219"/>
        <v>16905259</v>
      </c>
      <c r="I372" s="44"/>
    </row>
    <row r="373" spans="1:9" ht="16.5" customHeight="1">
      <c r="A373" s="41" t="s">
        <v>60</v>
      </c>
      <c r="B373" s="42">
        <f>SUM(B70:B81)</f>
        <v>984569</v>
      </c>
      <c r="C373" s="42">
        <f t="shared" ref="C373:H373" si="220">SUM(C70:C81)</f>
        <v>8732193</v>
      </c>
      <c r="D373" s="43">
        <f t="shared" si="220"/>
        <v>9716762</v>
      </c>
      <c r="E373" s="42">
        <f t="shared" si="220"/>
        <v>9383</v>
      </c>
      <c r="F373" s="42">
        <f t="shared" si="220"/>
        <v>2681752.1</v>
      </c>
      <c r="G373" s="14">
        <f t="shared" si="220"/>
        <v>2691135.1</v>
      </c>
      <c r="H373" s="15">
        <f t="shared" si="220"/>
        <v>12407897.100000001</v>
      </c>
      <c r="I373" s="44"/>
    </row>
    <row r="374" spans="1:9" ht="16.5" customHeight="1">
      <c r="A374" s="41" t="s">
        <v>61</v>
      </c>
      <c r="B374" s="42">
        <f>SUM(B82:B93)</f>
        <v>960771</v>
      </c>
      <c r="C374" s="42">
        <f t="shared" ref="C374:H374" si="221">SUM(C82:C93)</f>
        <v>15633975</v>
      </c>
      <c r="D374" s="43">
        <f t="shared" si="221"/>
        <v>16594746</v>
      </c>
      <c r="E374" s="42">
        <f t="shared" si="221"/>
        <v>5363</v>
      </c>
      <c r="F374" s="42">
        <f t="shared" si="221"/>
        <v>2289337.9</v>
      </c>
      <c r="G374" s="14">
        <f t="shared" si="221"/>
        <v>2294700.9</v>
      </c>
      <c r="H374" s="15">
        <f t="shared" si="221"/>
        <v>18889446.899999999</v>
      </c>
      <c r="I374" s="44"/>
    </row>
    <row r="375" spans="1:9" ht="16.5" customHeight="1">
      <c r="A375" s="41" t="s">
        <v>62</v>
      </c>
      <c r="B375" s="42">
        <f>SUM(B94:B105)</f>
        <v>553977</v>
      </c>
      <c r="C375" s="42">
        <f t="shared" ref="C375:H375" si="222">SUM(C94:C105)</f>
        <v>11923854</v>
      </c>
      <c r="D375" s="43">
        <f t="shared" si="222"/>
        <v>12477831</v>
      </c>
      <c r="E375" s="42">
        <f t="shared" si="222"/>
        <v>3290</v>
      </c>
      <c r="F375" s="42">
        <f t="shared" si="222"/>
        <v>2147028.6</v>
      </c>
      <c r="G375" s="14">
        <f t="shared" si="222"/>
        <v>2150318.6</v>
      </c>
      <c r="H375" s="15">
        <f t="shared" si="222"/>
        <v>14628149.600000001</v>
      </c>
      <c r="I375" s="44"/>
    </row>
    <row r="376" spans="1:9" ht="16.5" customHeight="1">
      <c r="A376" s="41" t="s">
        <v>63</v>
      </c>
      <c r="B376" s="42">
        <f t="shared" ref="B376:H376" si="223">SUM(B106:B117)</f>
        <v>1816471</v>
      </c>
      <c r="C376" s="42">
        <f t="shared" si="223"/>
        <v>19450883</v>
      </c>
      <c r="D376" s="43">
        <f t="shared" si="223"/>
        <v>21267354</v>
      </c>
      <c r="E376" s="42">
        <f t="shared" si="223"/>
        <v>2788</v>
      </c>
      <c r="F376" s="42">
        <f t="shared" si="223"/>
        <v>1714008.0000000002</v>
      </c>
      <c r="G376" s="14">
        <f t="shared" si="223"/>
        <v>1716796.0000000002</v>
      </c>
      <c r="H376" s="15">
        <f t="shared" si="223"/>
        <v>22984150.000000004</v>
      </c>
      <c r="I376" s="44"/>
    </row>
    <row r="377" spans="1:9" ht="16.5" customHeight="1">
      <c r="A377" s="41" t="s">
        <v>64</v>
      </c>
      <c r="B377" s="42">
        <f>SUM(B118:B129)</f>
        <v>1504989</v>
      </c>
      <c r="C377" s="42">
        <f t="shared" ref="C377:H377" si="224">SUM(C118:C129)</f>
        <v>16634690</v>
      </c>
      <c r="D377" s="43">
        <f t="shared" si="224"/>
        <v>18139679</v>
      </c>
      <c r="E377" s="42">
        <f t="shared" si="224"/>
        <v>7172</v>
      </c>
      <c r="F377" s="42">
        <f t="shared" si="224"/>
        <v>2011190</v>
      </c>
      <c r="G377" s="14">
        <f t="shared" si="224"/>
        <v>2018362</v>
      </c>
      <c r="H377" s="15">
        <f t="shared" si="224"/>
        <v>20158041</v>
      </c>
      <c r="I377" s="44"/>
    </row>
    <row r="378" spans="1:9" ht="16.5" customHeight="1">
      <c r="A378" s="41" t="s">
        <v>65</v>
      </c>
      <c r="B378" s="42">
        <f>SUM(B130:B141)</f>
        <v>512171</v>
      </c>
      <c r="C378" s="42">
        <f t="shared" ref="C378:H378" si="225">SUM(C130:C141)</f>
        <v>16706220.66</v>
      </c>
      <c r="D378" s="43">
        <f t="shared" si="225"/>
        <v>17218391.66</v>
      </c>
      <c r="E378" s="42">
        <f t="shared" si="225"/>
        <v>7353</v>
      </c>
      <c r="F378" s="42">
        <f t="shared" si="225"/>
        <v>2364641</v>
      </c>
      <c r="G378" s="14">
        <f t="shared" si="225"/>
        <v>2371994</v>
      </c>
      <c r="H378" s="15">
        <f t="shared" si="225"/>
        <v>19590385.66</v>
      </c>
      <c r="I378" s="44"/>
    </row>
    <row r="379" spans="1:9" ht="16.5" customHeight="1">
      <c r="A379" s="41" t="s">
        <v>66</v>
      </c>
      <c r="B379" s="42">
        <f>SUM(B142:B153)</f>
        <v>2588210</v>
      </c>
      <c r="C379" s="42">
        <f t="shared" ref="C379:H379" si="226">SUM(C142:C153)</f>
        <v>19712985</v>
      </c>
      <c r="D379" s="43">
        <f t="shared" si="226"/>
        <v>22301195</v>
      </c>
      <c r="E379" s="42">
        <f t="shared" si="226"/>
        <v>74519</v>
      </c>
      <c r="F379" s="42">
        <f t="shared" si="226"/>
        <v>2474959.4933333336</v>
      </c>
      <c r="G379" s="14">
        <f t="shared" si="226"/>
        <v>2549478.4933333336</v>
      </c>
      <c r="H379" s="15">
        <f t="shared" si="226"/>
        <v>24850673.493333336</v>
      </c>
      <c r="I379" s="44"/>
    </row>
    <row r="380" spans="1:9" ht="16.5" customHeight="1">
      <c r="A380" s="41" t="s">
        <v>67</v>
      </c>
      <c r="B380" s="42">
        <f>SUM(B154:B165)</f>
        <v>4399583</v>
      </c>
      <c r="C380" s="42">
        <f t="shared" ref="C380:H380" si="227">SUM(C154:C165)</f>
        <v>22312141</v>
      </c>
      <c r="D380" s="43">
        <f t="shared" si="227"/>
        <v>26711724</v>
      </c>
      <c r="E380" s="42">
        <f t="shared" si="227"/>
        <v>65394</v>
      </c>
      <c r="F380" s="42">
        <f t="shared" si="227"/>
        <v>2712158.4202999994</v>
      </c>
      <c r="G380" s="14">
        <f t="shared" si="227"/>
        <v>2777552.4202999994</v>
      </c>
      <c r="H380" s="15">
        <f t="shared" si="227"/>
        <v>29489276.420299999</v>
      </c>
      <c r="I380" s="44"/>
    </row>
    <row r="381" spans="1:9" ht="16.5" customHeight="1">
      <c r="A381" s="41" t="s">
        <v>68</v>
      </c>
      <c r="B381" s="42">
        <f>SUM(B166:B177)</f>
        <v>1350224</v>
      </c>
      <c r="C381" s="42">
        <f t="shared" ref="C381:H381" si="228">SUM(C166:C177)</f>
        <v>20517673</v>
      </c>
      <c r="D381" s="43">
        <f t="shared" si="228"/>
        <v>21867897</v>
      </c>
      <c r="E381" s="42">
        <f t="shared" si="228"/>
        <v>53844</v>
      </c>
      <c r="F381" s="42">
        <f t="shared" si="228"/>
        <v>3033538.6613566666</v>
      </c>
      <c r="G381" s="14">
        <f t="shared" si="228"/>
        <v>3087382.6613566666</v>
      </c>
      <c r="H381" s="15">
        <f t="shared" si="228"/>
        <v>24955279.661356665</v>
      </c>
      <c r="I381" s="44"/>
    </row>
    <row r="382" spans="1:9" ht="16.5" customHeight="1">
      <c r="A382" s="41" t="s">
        <v>69</v>
      </c>
      <c r="B382" s="42">
        <f>SUM(B178:B189)</f>
        <v>824583</v>
      </c>
      <c r="C382" s="42">
        <f t="shared" ref="C382:H382" si="229">SUM(C178:C189)</f>
        <v>23693144</v>
      </c>
      <c r="D382" s="43">
        <f t="shared" si="229"/>
        <v>24517727</v>
      </c>
      <c r="E382" s="42">
        <f t="shared" si="229"/>
        <v>45154</v>
      </c>
      <c r="F382" s="42">
        <f t="shared" si="229"/>
        <v>3368151.979226667</v>
      </c>
      <c r="G382" s="14">
        <f t="shared" si="229"/>
        <v>3413305.979226667</v>
      </c>
      <c r="H382" s="15">
        <f t="shared" si="229"/>
        <v>27931032.979226667</v>
      </c>
      <c r="I382" s="44"/>
    </row>
    <row r="383" spans="1:9" ht="16.5" customHeight="1">
      <c r="A383" s="41" t="s">
        <v>70</v>
      </c>
      <c r="B383" s="42">
        <f>SUM(B190:B201)</f>
        <v>982776</v>
      </c>
      <c r="C383" s="42">
        <f t="shared" ref="C383:H383" si="230">SUM(C190:C201)</f>
        <v>20295894</v>
      </c>
      <c r="D383" s="43">
        <f t="shared" si="230"/>
        <v>21278670</v>
      </c>
      <c r="E383" s="42">
        <f t="shared" si="230"/>
        <v>88343</v>
      </c>
      <c r="F383" s="42">
        <f t="shared" si="230"/>
        <v>3192870.9748633332</v>
      </c>
      <c r="G383" s="14">
        <f t="shared" si="230"/>
        <v>3281213.9748633332</v>
      </c>
      <c r="H383" s="15">
        <f t="shared" si="230"/>
        <v>24559883.974863332</v>
      </c>
      <c r="I383" s="44"/>
    </row>
    <row r="384" spans="1:9" ht="16.5" customHeight="1">
      <c r="A384" s="41" t="s">
        <v>71</v>
      </c>
      <c r="B384" s="42">
        <f>SUM(B202:B213)</f>
        <v>1481802</v>
      </c>
      <c r="C384" s="42">
        <f t="shared" ref="C384:H384" si="231">SUM(C202:C213)</f>
        <v>24751025</v>
      </c>
      <c r="D384" s="43">
        <f t="shared" si="231"/>
        <v>26232827</v>
      </c>
      <c r="E384" s="42">
        <f t="shared" si="231"/>
        <v>56871</v>
      </c>
      <c r="F384" s="42">
        <f t="shared" si="231"/>
        <v>3164631</v>
      </c>
      <c r="G384" s="14">
        <f t="shared" si="231"/>
        <v>3221502</v>
      </c>
      <c r="H384" s="15">
        <f t="shared" si="231"/>
        <v>29454329</v>
      </c>
      <c r="I384" s="44"/>
    </row>
    <row r="385" spans="1:9" ht="16.5" customHeight="1">
      <c r="A385" s="41" t="s">
        <v>72</v>
      </c>
      <c r="B385" s="42">
        <f t="shared" ref="B385:H385" si="232">SUM(B214:B225)</f>
        <v>1734451</v>
      </c>
      <c r="C385" s="42">
        <f t="shared" si="232"/>
        <v>22046781</v>
      </c>
      <c r="D385" s="43">
        <f t="shared" si="232"/>
        <v>23781232</v>
      </c>
      <c r="E385" s="42">
        <f t="shared" si="232"/>
        <v>127894</v>
      </c>
      <c r="F385" s="42">
        <f t="shared" si="232"/>
        <v>3538047</v>
      </c>
      <c r="G385" s="14">
        <f t="shared" si="232"/>
        <v>3665941</v>
      </c>
      <c r="H385" s="15">
        <f t="shared" si="232"/>
        <v>27447173</v>
      </c>
      <c r="I385" s="44"/>
    </row>
    <row r="386" spans="1:9" ht="16.5" customHeight="1">
      <c r="A386" s="41" t="s">
        <v>73</v>
      </c>
      <c r="B386" s="42">
        <f>SUM(B226:B237)</f>
        <v>1867847</v>
      </c>
      <c r="C386" s="42">
        <f t="shared" ref="C386:H386" si="233">SUM(C226:C237)</f>
        <v>26543752</v>
      </c>
      <c r="D386" s="43">
        <f t="shared" si="233"/>
        <v>28411599</v>
      </c>
      <c r="E386" s="42">
        <f t="shared" si="233"/>
        <v>90410</v>
      </c>
      <c r="F386" s="42">
        <f t="shared" si="233"/>
        <v>3008910</v>
      </c>
      <c r="G386" s="14">
        <f t="shared" si="233"/>
        <v>3099320</v>
      </c>
      <c r="H386" s="15">
        <f t="shared" si="233"/>
        <v>31510919</v>
      </c>
      <c r="I386" s="44"/>
    </row>
    <row r="387" spans="1:9" ht="16.5" customHeight="1">
      <c r="A387" s="41" t="s">
        <v>74</v>
      </c>
      <c r="B387" s="42">
        <f>SUM(B238:B249)</f>
        <v>1036440</v>
      </c>
      <c r="C387" s="42">
        <f t="shared" ref="C387:H387" si="234">SUM(C238:C249)</f>
        <v>25544180</v>
      </c>
      <c r="D387" s="43">
        <f t="shared" si="234"/>
        <v>26580620</v>
      </c>
      <c r="E387" s="42">
        <f t="shared" si="234"/>
        <v>79254</v>
      </c>
      <c r="F387" s="42">
        <f t="shared" si="234"/>
        <v>3185710</v>
      </c>
      <c r="G387" s="14">
        <f t="shared" si="234"/>
        <v>3264964</v>
      </c>
      <c r="H387" s="15">
        <f t="shared" si="234"/>
        <v>29845584</v>
      </c>
      <c r="I387" s="44"/>
    </row>
    <row r="388" spans="1:9" ht="16.5" customHeight="1">
      <c r="A388" s="41" t="s">
        <v>75</v>
      </c>
      <c r="B388" s="42">
        <f>SUM(B250:B261)</f>
        <v>2135454</v>
      </c>
      <c r="C388" s="42">
        <f t="shared" ref="C388:H388" si="235">SUM(C250:C261)</f>
        <v>29678811</v>
      </c>
      <c r="D388" s="43">
        <f t="shared" si="235"/>
        <v>31814265</v>
      </c>
      <c r="E388" s="42">
        <f t="shared" si="235"/>
        <v>63807</v>
      </c>
      <c r="F388" s="42">
        <f t="shared" si="235"/>
        <v>3393391</v>
      </c>
      <c r="G388" s="14">
        <f t="shared" si="235"/>
        <v>3457198</v>
      </c>
      <c r="H388" s="15">
        <f t="shared" si="235"/>
        <v>35271463</v>
      </c>
      <c r="I388" s="44"/>
    </row>
    <row r="389" spans="1:9" ht="16.5" customHeight="1">
      <c r="A389" s="41" t="s">
        <v>76</v>
      </c>
      <c r="B389" s="42">
        <f>SUM(B262:B273)</f>
        <v>1729991</v>
      </c>
      <c r="C389" s="42">
        <f t="shared" ref="C389:H389" si="236">SUM(C262:C273)</f>
        <v>24778794</v>
      </c>
      <c r="D389" s="43">
        <f t="shared" si="236"/>
        <v>26508785</v>
      </c>
      <c r="E389" s="42">
        <f t="shared" si="236"/>
        <v>52077</v>
      </c>
      <c r="F389" s="42">
        <f t="shared" si="236"/>
        <v>3469467</v>
      </c>
      <c r="G389" s="14">
        <f t="shared" si="236"/>
        <v>3521544</v>
      </c>
      <c r="H389" s="15">
        <f t="shared" si="236"/>
        <v>30030329</v>
      </c>
      <c r="I389" s="44"/>
    </row>
    <row r="390" spans="1:9" ht="16.5" customHeight="1">
      <c r="A390" s="41" t="s">
        <v>127</v>
      </c>
      <c r="B390" s="42">
        <f>SUM(B274:B285)</f>
        <v>1243459</v>
      </c>
      <c r="C390" s="42">
        <f t="shared" ref="C390:H390" si="237">SUM(C274:C285)</f>
        <v>25917788</v>
      </c>
      <c r="D390" s="43">
        <f t="shared" si="237"/>
        <v>27161247</v>
      </c>
      <c r="E390" s="42">
        <f t="shared" si="237"/>
        <v>31661</v>
      </c>
      <c r="F390" s="42">
        <f t="shared" si="237"/>
        <v>3716479</v>
      </c>
      <c r="G390" s="14">
        <f t="shared" si="237"/>
        <v>3748140</v>
      </c>
      <c r="H390" s="15">
        <f t="shared" si="237"/>
        <v>30909387</v>
      </c>
      <c r="I390" s="44"/>
    </row>
    <row r="391" spans="1:9" ht="16.5" customHeight="1">
      <c r="A391" s="41" t="s">
        <v>130</v>
      </c>
      <c r="B391" s="42">
        <f>SUM(B286:B297)</f>
        <v>1941989</v>
      </c>
      <c r="C391" s="42">
        <f t="shared" ref="C391:H391" si="238">SUM(C286:C297)</f>
        <v>28657971</v>
      </c>
      <c r="D391" s="43">
        <f t="shared" si="238"/>
        <v>30599960</v>
      </c>
      <c r="E391" s="42">
        <f t="shared" si="238"/>
        <v>29741</v>
      </c>
      <c r="F391" s="42">
        <f t="shared" si="238"/>
        <v>3506678</v>
      </c>
      <c r="G391" s="14">
        <f t="shared" si="238"/>
        <v>3536419</v>
      </c>
      <c r="H391" s="15">
        <f t="shared" si="238"/>
        <v>34136379</v>
      </c>
      <c r="I391" s="44"/>
    </row>
    <row r="392" spans="1:9" ht="16.5" customHeight="1">
      <c r="A392" s="41" t="s">
        <v>133</v>
      </c>
      <c r="B392" s="42">
        <f>SUM(B298:B309)</f>
        <v>4564257</v>
      </c>
      <c r="C392" s="42">
        <f t="shared" ref="C392:H392" si="239">SUM(C298:C309)</f>
        <v>28517106</v>
      </c>
      <c r="D392" s="43">
        <f t="shared" si="239"/>
        <v>33081363</v>
      </c>
      <c r="E392" s="42">
        <f t="shared" si="239"/>
        <v>28053</v>
      </c>
      <c r="F392" s="42">
        <f t="shared" si="239"/>
        <v>3493954</v>
      </c>
      <c r="G392" s="14">
        <f t="shared" si="239"/>
        <v>3522007</v>
      </c>
      <c r="H392" s="15">
        <f t="shared" si="239"/>
        <v>36603370</v>
      </c>
      <c r="I392" s="44"/>
    </row>
    <row r="393" spans="1:9" ht="16.5" customHeight="1">
      <c r="A393" s="41" t="s">
        <v>144</v>
      </c>
      <c r="B393" s="42">
        <f>SUM(B310:B321)</f>
        <v>2328215</v>
      </c>
      <c r="C393" s="42">
        <f t="shared" ref="C393:H393" si="240">SUM(C310:C321)</f>
        <v>29542091</v>
      </c>
      <c r="D393" s="43">
        <f t="shared" si="240"/>
        <v>31870306</v>
      </c>
      <c r="E393" s="42">
        <f t="shared" si="240"/>
        <v>28258</v>
      </c>
      <c r="F393" s="42">
        <f t="shared" si="240"/>
        <v>3644876</v>
      </c>
      <c r="G393" s="14">
        <f t="shared" si="240"/>
        <v>3673134</v>
      </c>
      <c r="H393" s="15">
        <f t="shared" si="240"/>
        <v>35543440</v>
      </c>
      <c r="I393" s="44"/>
    </row>
    <row r="394" spans="1:9" ht="16.5" customHeight="1">
      <c r="A394" s="41" t="s">
        <v>164</v>
      </c>
      <c r="B394" s="42">
        <f>SUM(B322:B326)</f>
        <v>108371</v>
      </c>
      <c r="C394" s="42">
        <f t="shared" ref="C394:H394" si="241">SUM(C322:C326)</f>
        <v>6911684</v>
      </c>
      <c r="D394" s="43">
        <f t="shared" si="241"/>
        <v>7020055</v>
      </c>
      <c r="E394" s="42">
        <f t="shared" si="241"/>
        <v>8059</v>
      </c>
      <c r="F394" s="42">
        <f t="shared" si="241"/>
        <v>1006764</v>
      </c>
      <c r="G394" s="14">
        <f t="shared" si="241"/>
        <v>1014823</v>
      </c>
      <c r="H394" s="15">
        <f t="shared" si="241"/>
        <v>8034878</v>
      </c>
      <c r="I394" s="44"/>
    </row>
    <row r="395" spans="1:9" ht="16.5" customHeight="1">
      <c r="A395" s="38" t="s">
        <v>163</v>
      </c>
      <c r="B395" s="39">
        <f>(B393/B392)-1</f>
        <v>-0.4899027377292734</v>
      </c>
      <c r="C395" s="39">
        <f t="shared" ref="C395:H395" si="242">(C393/C392)-1</f>
        <v>3.5942812710378025E-2</v>
      </c>
      <c r="D395" s="39">
        <f t="shared" si="242"/>
        <v>-3.6608437203751287E-2</v>
      </c>
      <c r="E395" s="39">
        <f t="shared" si="242"/>
        <v>7.3075963355078155E-3</v>
      </c>
      <c r="F395" s="39">
        <f t="shared" si="242"/>
        <v>4.319518803052369E-2</v>
      </c>
      <c r="G395" s="39">
        <f t="shared" si="242"/>
        <v>4.2909341179617089E-2</v>
      </c>
      <c r="H395" s="39">
        <f t="shared" si="242"/>
        <v>-2.8957169790650439E-2</v>
      </c>
      <c r="I395" s="37"/>
    </row>
    <row r="396" spans="1:9" ht="16.5" customHeight="1">
      <c r="A396" s="26"/>
      <c r="B396" s="27"/>
      <c r="C396" s="27"/>
      <c r="D396" s="27"/>
      <c r="E396" s="27"/>
      <c r="F396" s="27"/>
      <c r="G396" s="27"/>
      <c r="H396" s="27"/>
      <c r="I396" s="27"/>
    </row>
    <row r="397" spans="1:9" ht="16.5" customHeight="1">
      <c r="A397" s="28"/>
      <c r="B397" s="29" t="s">
        <v>77</v>
      </c>
      <c r="C397" s="29" t="s">
        <v>78</v>
      </c>
      <c r="D397" s="29" t="s">
        <v>78</v>
      </c>
      <c r="E397" s="29" t="s">
        <v>79</v>
      </c>
      <c r="F397" s="29" t="s">
        <v>80</v>
      </c>
      <c r="G397" s="29" t="s">
        <v>80</v>
      </c>
      <c r="H397" s="29" t="s">
        <v>78</v>
      </c>
      <c r="I397" s="27"/>
    </row>
    <row r="398" spans="1:9" ht="16.5" customHeight="1">
      <c r="A398" s="30" t="s">
        <v>81</v>
      </c>
      <c r="B398" s="31">
        <f>MIN(B368:B392)</f>
        <v>512171</v>
      </c>
      <c r="C398" s="31">
        <f t="shared" ref="C398:H398" si="243">MIN(C368:C392)</f>
        <v>8732193</v>
      </c>
      <c r="D398" s="31">
        <f t="shared" si="243"/>
        <v>9716762</v>
      </c>
      <c r="E398" s="31">
        <f t="shared" si="243"/>
        <v>2674</v>
      </c>
      <c r="F398" s="31">
        <f t="shared" si="243"/>
        <v>1694516</v>
      </c>
      <c r="G398" s="31">
        <f t="shared" si="243"/>
        <v>1699618</v>
      </c>
      <c r="H398" s="31">
        <f t="shared" si="243"/>
        <v>12407897.100000001</v>
      </c>
      <c r="I398" s="32"/>
    </row>
    <row r="399" spans="1:9" ht="16.5" customHeight="1">
      <c r="A399" s="28"/>
      <c r="B399" s="29" t="s">
        <v>136</v>
      </c>
      <c r="C399" s="29" t="s">
        <v>82</v>
      </c>
      <c r="D399" s="29" t="s">
        <v>136</v>
      </c>
      <c r="E399" s="29" t="s">
        <v>83</v>
      </c>
      <c r="F399" s="29" t="s">
        <v>137</v>
      </c>
      <c r="G399" s="29" t="s">
        <v>137</v>
      </c>
      <c r="H399" s="29" t="s">
        <v>136</v>
      </c>
      <c r="I399" s="32"/>
    </row>
    <row r="400" spans="1:9" ht="16.5" customHeight="1">
      <c r="A400" s="30" t="s">
        <v>84</v>
      </c>
      <c r="B400" s="31">
        <f>MAX(B368:B392)</f>
        <v>4564257</v>
      </c>
      <c r="C400" s="31">
        <f t="shared" ref="C400:H400" si="244">MAX(C368:C392)</f>
        <v>29678811</v>
      </c>
      <c r="D400" s="31">
        <f t="shared" si="244"/>
        <v>33081363</v>
      </c>
      <c r="E400" s="31">
        <f t="shared" si="244"/>
        <v>127894</v>
      </c>
      <c r="F400" s="31">
        <f t="shared" si="244"/>
        <v>3716479</v>
      </c>
      <c r="G400" s="31">
        <f t="shared" si="244"/>
        <v>3748140</v>
      </c>
      <c r="H400" s="31">
        <f t="shared" si="244"/>
        <v>36603370</v>
      </c>
      <c r="I400" s="32"/>
    </row>
    <row r="401" spans="1:9" ht="16.5" customHeight="1">
      <c r="A401" s="26"/>
      <c r="B401" s="27"/>
      <c r="C401" s="27"/>
      <c r="D401" s="27"/>
      <c r="E401" s="27"/>
      <c r="F401" s="27"/>
      <c r="G401" s="27"/>
      <c r="H401" s="27"/>
      <c r="I401" s="27"/>
    </row>
    <row r="402" spans="1:9" ht="16.5" customHeight="1" thickBot="1">
      <c r="A402" s="96" t="s">
        <v>85</v>
      </c>
      <c r="B402" s="96"/>
      <c r="C402" s="96"/>
      <c r="D402" s="96"/>
      <c r="E402" s="96"/>
      <c r="F402" s="96"/>
      <c r="G402" s="96"/>
      <c r="H402" s="96"/>
      <c r="I402" s="40"/>
    </row>
    <row r="403" spans="1:9" ht="16.5" customHeight="1">
      <c r="A403" s="91" t="s">
        <v>46</v>
      </c>
      <c r="B403" s="91"/>
      <c r="C403" s="91"/>
      <c r="D403" s="91"/>
      <c r="E403" s="91"/>
      <c r="F403" s="91"/>
      <c r="G403" s="91"/>
      <c r="H403" s="91"/>
      <c r="I403" s="45"/>
    </row>
    <row r="404" spans="1:9" ht="16.5" customHeight="1">
      <c r="A404" s="41" t="s">
        <v>86</v>
      </c>
      <c r="B404" s="42">
        <f>SUM(B4:B9)</f>
        <v>591773</v>
      </c>
      <c r="C404" s="42">
        <f>SUM(C4:C9)</f>
        <v>5976220</v>
      </c>
      <c r="D404" s="43">
        <f t="shared" ref="D404:D405" si="245">B404+C404</f>
        <v>6567993</v>
      </c>
      <c r="E404" s="42">
        <f>SUM(E4:E9)</f>
        <v>0</v>
      </c>
      <c r="F404" s="42">
        <f>SUM(F4:F9)</f>
        <v>1344815</v>
      </c>
      <c r="G404" s="14">
        <f t="shared" ref="G404:G405" si="246">E404+F404</f>
        <v>1344815</v>
      </c>
      <c r="H404" s="15">
        <f t="shared" ref="H404:H405" si="247">D404+G404</f>
        <v>7912808</v>
      </c>
      <c r="I404" s="46"/>
    </row>
    <row r="405" spans="1:9" ht="16.5" customHeight="1">
      <c r="A405" s="41" t="s">
        <v>87</v>
      </c>
      <c r="B405" s="42">
        <f>SUM(B10:B15)</f>
        <v>1463331</v>
      </c>
      <c r="C405" s="42">
        <f>SUM(C10:C15)</f>
        <v>6538539</v>
      </c>
      <c r="D405" s="43">
        <f t="shared" si="245"/>
        <v>8001870</v>
      </c>
      <c r="E405" s="42">
        <f>SUM(E10:E15)</f>
        <v>638</v>
      </c>
      <c r="F405" s="42">
        <f>SUM(F10:F15)</f>
        <v>1070733</v>
      </c>
      <c r="G405" s="14">
        <f t="shared" si="246"/>
        <v>1071371</v>
      </c>
      <c r="H405" s="15">
        <f t="shared" si="247"/>
        <v>9073241</v>
      </c>
      <c r="I405" s="46"/>
    </row>
    <row r="406" spans="1:9" ht="16.5" customHeight="1">
      <c r="A406" s="90" t="s">
        <v>47</v>
      </c>
      <c r="B406" s="90"/>
      <c r="C406" s="90"/>
      <c r="D406" s="90"/>
      <c r="E406" s="90"/>
      <c r="F406" s="90"/>
      <c r="G406" s="90"/>
      <c r="H406" s="90"/>
      <c r="I406" s="45"/>
    </row>
    <row r="407" spans="1:9" ht="16.5" customHeight="1">
      <c r="A407" s="41" t="s">
        <v>86</v>
      </c>
      <c r="B407" s="42">
        <f>SUM(B16:B21)</f>
        <v>1243394</v>
      </c>
      <c r="C407" s="42">
        <f>SUM(C16:C21)</f>
        <v>6967998</v>
      </c>
      <c r="D407" s="43">
        <f t="shared" ref="D407:D408" si="248">B407+C407</f>
        <v>8211392</v>
      </c>
      <c r="E407" s="42">
        <f>SUM(E16:E21)</f>
        <v>2036</v>
      </c>
      <c r="F407" s="42">
        <f>SUM(F16:F21)</f>
        <v>804131</v>
      </c>
      <c r="G407" s="14">
        <f t="shared" ref="G407:G408" si="249">E407+F407</f>
        <v>806167</v>
      </c>
      <c r="H407" s="15">
        <f t="shared" ref="H407:H408" si="250">D407+G407</f>
        <v>9017559</v>
      </c>
      <c r="I407" s="46"/>
    </row>
    <row r="408" spans="1:9" ht="16.5" customHeight="1">
      <c r="A408" s="41" t="s">
        <v>87</v>
      </c>
      <c r="B408" s="42">
        <f>SUM(B22:B27)</f>
        <v>2493741</v>
      </c>
      <c r="C408" s="42">
        <f>SUM(C22:C27)</f>
        <v>8863776</v>
      </c>
      <c r="D408" s="43">
        <f t="shared" si="248"/>
        <v>11357517</v>
      </c>
      <c r="E408" s="42">
        <f>SUM(E22:E27)</f>
        <v>1751</v>
      </c>
      <c r="F408" s="42">
        <f>SUM(F22:F27)</f>
        <v>765091</v>
      </c>
      <c r="G408" s="14">
        <f t="shared" si="249"/>
        <v>766842</v>
      </c>
      <c r="H408" s="15">
        <f t="shared" si="250"/>
        <v>12124359</v>
      </c>
      <c r="I408" s="46"/>
    </row>
    <row r="409" spans="1:9" ht="16.5" customHeight="1">
      <c r="A409" s="90" t="s">
        <v>88</v>
      </c>
      <c r="B409" s="90"/>
      <c r="C409" s="90"/>
      <c r="D409" s="90"/>
      <c r="E409" s="90"/>
      <c r="F409" s="90"/>
      <c r="G409" s="90"/>
      <c r="H409" s="90"/>
      <c r="I409" s="45"/>
    </row>
    <row r="410" spans="1:9" ht="16.5" customHeight="1">
      <c r="A410" s="41" t="s">
        <v>86</v>
      </c>
      <c r="B410" s="42">
        <f>SUM(B28:B33)</f>
        <v>944410</v>
      </c>
      <c r="C410" s="42">
        <f>SUM(C28:C33)</f>
        <v>7914775</v>
      </c>
      <c r="D410" s="43">
        <f t="shared" ref="D410:D411" si="251">B410+C410</f>
        <v>8859185</v>
      </c>
      <c r="E410" s="42">
        <f>SUM(E28:E33)</f>
        <v>3351</v>
      </c>
      <c r="F410" s="42">
        <f>SUM(F28:F33)</f>
        <v>929425</v>
      </c>
      <c r="G410" s="14">
        <f t="shared" ref="G410:G411" si="252">E410+F410</f>
        <v>932776</v>
      </c>
      <c r="H410" s="15">
        <f t="shared" ref="H410:H411" si="253">D410+G410</f>
        <v>9791961</v>
      </c>
      <c r="I410" s="46"/>
    </row>
    <row r="411" spans="1:9" ht="16.5" customHeight="1">
      <c r="A411" s="41" t="s">
        <v>87</v>
      </c>
      <c r="B411" s="42">
        <f>SUM(B34:B39)</f>
        <v>1116615</v>
      </c>
      <c r="C411" s="42">
        <f>SUM(C34:C39)</f>
        <v>6434579</v>
      </c>
      <c r="D411" s="43">
        <f t="shared" si="251"/>
        <v>7551194</v>
      </c>
      <c r="E411" s="42">
        <f>SUM(E34:E39)</f>
        <v>10857</v>
      </c>
      <c r="F411" s="42">
        <f>SUM(F34:F39)</f>
        <v>1469689</v>
      </c>
      <c r="G411" s="14">
        <f t="shared" si="252"/>
        <v>1480546</v>
      </c>
      <c r="H411" s="15">
        <f t="shared" si="253"/>
        <v>9031740</v>
      </c>
      <c r="I411" s="46"/>
    </row>
    <row r="412" spans="1:9" ht="16.5" customHeight="1">
      <c r="A412" s="90" t="s">
        <v>89</v>
      </c>
      <c r="B412" s="90"/>
      <c r="C412" s="90"/>
      <c r="D412" s="90"/>
      <c r="E412" s="90"/>
      <c r="F412" s="90"/>
      <c r="G412" s="90"/>
      <c r="H412" s="90"/>
      <c r="I412" s="45"/>
    </row>
    <row r="413" spans="1:9" ht="16.5" customHeight="1">
      <c r="A413" s="41" t="s">
        <v>86</v>
      </c>
      <c r="B413" s="42">
        <f>SUM(B40:B45)</f>
        <v>668235</v>
      </c>
      <c r="C413" s="42">
        <f>SUM(C40:C45)</f>
        <v>5040777</v>
      </c>
      <c r="D413" s="43">
        <f t="shared" ref="D413:D414" si="254">B413+C413</f>
        <v>5709012</v>
      </c>
      <c r="E413" s="42">
        <f>SUM(E40:E45)</f>
        <v>1918</v>
      </c>
      <c r="F413" s="42">
        <f>SUM(F40:F45)</f>
        <v>1175947</v>
      </c>
      <c r="G413" s="14">
        <f t="shared" ref="G413:G414" si="255">E413+F413</f>
        <v>1177865</v>
      </c>
      <c r="H413" s="15">
        <f t="shared" ref="H413:H414" si="256">D413+G413</f>
        <v>6886877</v>
      </c>
      <c r="I413" s="46"/>
    </row>
    <row r="414" spans="1:9" ht="16.5" customHeight="1">
      <c r="A414" s="41" t="s">
        <v>87</v>
      </c>
      <c r="B414" s="42">
        <f>SUM(B46:B51)</f>
        <v>2150012</v>
      </c>
      <c r="C414" s="42">
        <f>SUM(C46:C51)</f>
        <v>7285639</v>
      </c>
      <c r="D414" s="43">
        <f t="shared" si="254"/>
        <v>9435651</v>
      </c>
      <c r="E414" s="42">
        <f>SUM(E46:E51)</f>
        <v>1725</v>
      </c>
      <c r="F414" s="42">
        <f>SUM(F46:F51)</f>
        <v>1524154</v>
      </c>
      <c r="G414" s="14">
        <f t="shared" si="255"/>
        <v>1525879</v>
      </c>
      <c r="H414" s="15">
        <f t="shared" si="256"/>
        <v>10961530</v>
      </c>
      <c r="I414" s="46"/>
    </row>
    <row r="415" spans="1:9" ht="16.5" customHeight="1">
      <c r="A415" s="90" t="s">
        <v>90</v>
      </c>
      <c r="B415" s="90"/>
      <c r="C415" s="90"/>
      <c r="D415" s="90"/>
      <c r="E415" s="90"/>
      <c r="F415" s="90"/>
      <c r="G415" s="90"/>
      <c r="H415" s="90"/>
      <c r="I415" s="45"/>
    </row>
    <row r="416" spans="1:9" ht="16.5" customHeight="1">
      <c r="A416" s="41" t="s">
        <v>86</v>
      </c>
      <c r="B416" s="42">
        <f>SUM(B52:B57)</f>
        <v>563416</v>
      </c>
      <c r="C416" s="42">
        <f>SUM(C52:C57)</f>
        <v>5566514</v>
      </c>
      <c r="D416" s="43">
        <f t="shared" ref="D416:D417" si="257">B416+C416</f>
        <v>6129930</v>
      </c>
      <c r="E416" s="42">
        <f>SUM(E52:E57)</f>
        <v>2774</v>
      </c>
      <c r="F416" s="42">
        <f>SUM(F52:F57)</f>
        <v>1356650.4550000001</v>
      </c>
      <c r="G416" s="14">
        <f t="shared" ref="G416:G417" si="258">E416+F416</f>
        <v>1359424.4550000001</v>
      </c>
      <c r="H416" s="15">
        <f t="shared" ref="H416:H417" si="259">D416+G416</f>
        <v>7489354.4550000001</v>
      </c>
      <c r="I416" s="46"/>
    </row>
    <row r="417" spans="1:9" ht="16.5" customHeight="1">
      <c r="A417" s="41" t="s">
        <v>87</v>
      </c>
      <c r="B417" s="42">
        <f>SUM(B58:B63)</f>
        <v>1570914</v>
      </c>
      <c r="C417" s="42">
        <f>SUM(C58:C63)</f>
        <v>6875025</v>
      </c>
      <c r="D417" s="43">
        <f t="shared" si="257"/>
        <v>8445939</v>
      </c>
      <c r="E417" s="42">
        <f>SUM(E58:E63)</f>
        <v>2594</v>
      </c>
      <c r="F417" s="42">
        <f>SUM(F58:F63)</f>
        <v>1333908</v>
      </c>
      <c r="G417" s="14">
        <f t="shared" si="258"/>
        <v>1336502</v>
      </c>
      <c r="H417" s="15">
        <f t="shared" si="259"/>
        <v>9782441</v>
      </c>
      <c r="I417" s="46"/>
    </row>
    <row r="418" spans="1:9" ht="16.5" customHeight="1">
      <c r="A418" s="90" t="s">
        <v>45</v>
      </c>
      <c r="B418" s="90"/>
      <c r="C418" s="90"/>
      <c r="D418" s="90"/>
      <c r="E418" s="90"/>
      <c r="F418" s="90"/>
      <c r="G418" s="90"/>
      <c r="H418" s="90"/>
      <c r="I418" s="45"/>
    </row>
    <row r="419" spans="1:9" ht="16.5" customHeight="1">
      <c r="A419" s="41" t="s">
        <v>86</v>
      </c>
      <c r="B419" s="42">
        <f>SUM(B64:B69)</f>
        <v>591341</v>
      </c>
      <c r="C419" s="42">
        <f>SUM(C64:C69)</f>
        <v>5373241</v>
      </c>
      <c r="D419" s="43">
        <f t="shared" ref="D419:D420" si="260">B419+C419</f>
        <v>5964582</v>
      </c>
      <c r="E419" s="42">
        <f>SUM(E64:E69)</f>
        <v>5303</v>
      </c>
      <c r="F419" s="42">
        <f>SUM(F64:F69)</f>
        <v>1152933</v>
      </c>
      <c r="G419" s="14">
        <f t="shared" ref="G419:G420" si="261">E419+F419</f>
        <v>1158236</v>
      </c>
      <c r="H419" s="15">
        <f t="shared" ref="H419:H420" si="262">D419+G419</f>
        <v>7122818</v>
      </c>
      <c r="I419" s="46"/>
    </row>
    <row r="420" spans="1:9" ht="16.5" customHeight="1">
      <c r="A420" s="41" t="s">
        <v>87</v>
      </c>
      <c r="B420" s="42">
        <f>SUM(B70:B75)</f>
        <v>697234</v>
      </c>
      <c r="C420" s="42">
        <f>SUM(C70:C75)</f>
        <v>5267196</v>
      </c>
      <c r="D420" s="43">
        <f t="shared" si="260"/>
        <v>5964430</v>
      </c>
      <c r="E420" s="42">
        <f>SUM(E70:E75)</f>
        <v>4873</v>
      </c>
      <c r="F420" s="42">
        <f>SUM(F70:F75)</f>
        <v>1461728</v>
      </c>
      <c r="G420" s="14">
        <f t="shared" si="261"/>
        <v>1466601</v>
      </c>
      <c r="H420" s="15">
        <f t="shared" si="262"/>
        <v>7431031</v>
      </c>
      <c r="I420" s="46"/>
    </row>
    <row r="421" spans="1:9" ht="16.5" customHeight="1">
      <c r="A421" s="90" t="s">
        <v>91</v>
      </c>
      <c r="B421" s="90"/>
      <c r="C421" s="90"/>
      <c r="D421" s="90"/>
      <c r="E421" s="90"/>
      <c r="F421" s="90"/>
      <c r="G421" s="90"/>
      <c r="H421" s="90"/>
      <c r="I421" s="45"/>
    </row>
    <row r="422" spans="1:9" ht="16.5" customHeight="1">
      <c r="A422" s="41" t="s">
        <v>86</v>
      </c>
      <c r="B422" s="42">
        <f>SUM(B76:B81)</f>
        <v>287335</v>
      </c>
      <c r="C422" s="42">
        <f>SUM(C76:C81)</f>
        <v>3464997</v>
      </c>
      <c r="D422" s="43">
        <f t="shared" ref="D422:D423" si="263">B422+C422</f>
        <v>3752332</v>
      </c>
      <c r="E422" s="42">
        <f>SUM(E76:E81)</f>
        <v>4510</v>
      </c>
      <c r="F422" s="42">
        <f>SUM(F76:F81)</f>
        <v>1220024.0999999999</v>
      </c>
      <c r="G422" s="14">
        <f t="shared" ref="G422:G423" si="264">E422+F422</f>
        <v>1224534.0999999999</v>
      </c>
      <c r="H422" s="15">
        <f t="shared" ref="H422:H423" si="265">D422+G422</f>
        <v>4976866.0999999996</v>
      </c>
      <c r="I422" s="46"/>
    </row>
    <row r="423" spans="1:9" ht="16.5" customHeight="1">
      <c r="A423" s="41" t="s">
        <v>87</v>
      </c>
      <c r="B423" s="42">
        <f>SUM(B82:B87)</f>
        <v>672735</v>
      </c>
      <c r="C423" s="42">
        <f>SUM(C82:C87)</f>
        <v>8339153</v>
      </c>
      <c r="D423" s="43">
        <f t="shared" si="263"/>
        <v>9011888</v>
      </c>
      <c r="E423" s="42">
        <f>SUM(E82:E87)</f>
        <v>3444</v>
      </c>
      <c r="F423" s="42">
        <f>SUM(F82:F87)</f>
        <v>1298370.3999999999</v>
      </c>
      <c r="G423" s="14">
        <f t="shared" si="264"/>
        <v>1301814.3999999999</v>
      </c>
      <c r="H423" s="15">
        <f t="shared" si="265"/>
        <v>10313702.4</v>
      </c>
      <c r="I423" s="46"/>
    </row>
    <row r="424" spans="1:9" ht="16.5" customHeight="1">
      <c r="A424" s="90" t="s">
        <v>44</v>
      </c>
      <c r="B424" s="90"/>
      <c r="C424" s="90"/>
      <c r="D424" s="90"/>
      <c r="E424" s="90"/>
      <c r="F424" s="90"/>
      <c r="G424" s="90"/>
      <c r="H424" s="90"/>
      <c r="I424" s="45"/>
    </row>
    <row r="425" spans="1:9" ht="16.5" customHeight="1">
      <c r="A425" s="41" t="s">
        <v>86</v>
      </c>
      <c r="B425" s="42">
        <f>SUM(B88:B93)</f>
        <v>288036</v>
      </c>
      <c r="C425" s="42">
        <f>SUM(C88:C93)</f>
        <v>7294822</v>
      </c>
      <c r="D425" s="43">
        <f t="shared" ref="D425:D426" si="266">B425+C425</f>
        <v>7582858</v>
      </c>
      <c r="E425" s="42">
        <f>SUM(E88:E93)</f>
        <v>1919</v>
      </c>
      <c r="F425" s="42">
        <f>SUM(F88:F93)</f>
        <v>990967.5</v>
      </c>
      <c r="G425" s="14">
        <f t="shared" ref="G425:G426" si="267">E425+F425</f>
        <v>992886.5</v>
      </c>
      <c r="H425" s="15">
        <f t="shared" ref="H425:H426" si="268">D425+G425</f>
        <v>8575744.5</v>
      </c>
      <c r="I425" s="46"/>
    </row>
    <row r="426" spans="1:9" ht="16.5" customHeight="1">
      <c r="A426" s="41" t="s">
        <v>87</v>
      </c>
      <c r="B426" s="42">
        <f>SUM(B94:B99)</f>
        <v>256391</v>
      </c>
      <c r="C426" s="42">
        <f>SUM(C94:C99)</f>
        <v>6594464</v>
      </c>
      <c r="D426" s="43">
        <f t="shared" si="266"/>
        <v>6850855</v>
      </c>
      <c r="E426" s="42">
        <f>SUM(E94:E99)</f>
        <v>2351</v>
      </c>
      <c r="F426" s="42">
        <f>SUM(F94:F99)</f>
        <v>1342906</v>
      </c>
      <c r="G426" s="14">
        <f t="shared" si="267"/>
        <v>1345257</v>
      </c>
      <c r="H426" s="15">
        <f t="shared" si="268"/>
        <v>8196112</v>
      </c>
      <c r="I426" s="46"/>
    </row>
    <row r="427" spans="1:9" ht="16.5" customHeight="1">
      <c r="A427" s="90" t="s">
        <v>92</v>
      </c>
      <c r="B427" s="90"/>
      <c r="C427" s="90"/>
      <c r="D427" s="90"/>
      <c r="E427" s="90"/>
      <c r="F427" s="90"/>
      <c r="G427" s="90"/>
      <c r="H427" s="90"/>
      <c r="I427" s="45"/>
    </row>
    <row r="428" spans="1:9" ht="16.5" customHeight="1">
      <c r="A428" s="41" t="s">
        <v>86</v>
      </c>
      <c r="B428" s="42">
        <f>SUM(B100:B105)</f>
        <v>297586</v>
      </c>
      <c r="C428" s="42">
        <f>SUM(C100:C105)</f>
        <v>5329390</v>
      </c>
      <c r="D428" s="43">
        <f t="shared" ref="D428:D429" si="269">B428+C428</f>
        <v>5626976</v>
      </c>
      <c r="E428" s="42">
        <f>SUM(E100:E105)</f>
        <v>939</v>
      </c>
      <c r="F428" s="42">
        <f>SUM(F100:F105)</f>
        <v>804122.6</v>
      </c>
      <c r="G428" s="14">
        <f t="shared" ref="G428:G429" si="270">E428+F428</f>
        <v>805061.6</v>
      </c>
      <c r="H428" s="15">
        <f t="shared" ref="H428:H429" si="271">D428+G428</f>
        <v>6432037.5999999996</v>
      </c>
      <c r="I428" s="46"/>
    </row>
    <row r="429" spans="1:9" ht="16.5" customHeight="1">
      <c r="A429" s="41" t="s">
        <v>87</v>
      </c>
      <c r="B429" s="42">
        <f>SUM(B106:B111)</f>
        <v>646813</v>
      </c>
      <c r="C429" s="42">
        <f>SUM(C106:C111)</f>
        <v>10287307</v>
      </c>
      <c r="D429" s="43">
        <f t="shared" si="269"/>
        <v>10934120</v>
      </c>
      <c r="E429" s="42">
        <f>SUM(E106:E111)</f>
        <v>1484</v>
      </c>
      <c r="F429" s="42">
        <f>SUM(F106:F111)</f>
        <v>857713.40000000014</v>
      </c>
      <c r="G429" s="14">
        <f t="shared" si="270"/>
        <v>859197.40000000014</v>
      </c>
      <c r="H429" s="15">
        <f t="shared" si="271"/>
        <v>11793317.4</v>
      </c>
      <c r="I429" s="46"/>
    </row>
    <row r="430" spans="1:9" ht="16.5" customHeight="1">
      <c r="A430" s="90" t="s">
        <v>93</v>
      </c>
      <c r="B430" s="90"/>
      <c r="C430" s="90"/>
      <c r="D430" s="90"/>
      <c r="E430" s="90"/>
      <c r="F430" s="90"/>
      <c r="G430" s="90"/>
      <c r="H430" s="90"/>
      <c r="I430" s="45"/>
    </row>
    <row r="431" spans="1:9" ht="16.5" customHeight="1">
      <c r="A431" s="41" t="s">
        <v>86</v>
      </c>
      <c r="B431" s="42">
        <f>SUM(B112:B117)</f>
        <v>1169658</v>
      </c>
      <c r="C431" s="42">
        <f>SUM(C112:C117)</f>
        <v>9163576</v>
      </c>
      <c r="D431" s="43">
        <f t="shared" ref="D431:D432" si="272">B431+C431</f>
        <v>10333234</v>
      </c>
      <c r="E431" s="42">
        <f>SUM(E112:E117)</f>
        <v>1304</v>
      </c>
      <c r="F431" s="42">
        <f>SUM(F112:F117)</f>
        <v>856294.60000000009</v>
      </c>
      <c r="G431" s="14">
        <f t="shared" ref="G431:G432" si="273">E431+F431</f>
        <v>857598.60000000009</v>
      </c>
      <c r="H431" s="15">
        <f t="shared" ref="H431:H432" si="274">D431+G431</f>
        <v>11190832.6</v>
      </c>
      <c r="I431" s="46"/>
    </row>
    <row r="432" spans="1:9" ht="16.5" customHeight="1">
      <c r="A432" s="41" t="s">
        <v>87</v>
      </c>
      <c r="B432" s="42">
        <f>SUM(B118:B123)</f>
        <v>1137664</v>
      </c>
      <c r="C432" s="42">
        <f>SUM(C118:C123)</f>
        <v>9587087</v>
      </c>
      <c r="D432" s="43">
        <f t="shared" si="272"/>
        <v>10724751</v>
      </c>
      <c r="E432" s="42">
        <f>SUM(E118:E123)</f>
        <v>1565</v>
      </c>
      <c r="F432" s="42">
        <f>SUM(F118:F123)</f>
        <v>1104396</v>
      </c>
      <c r="G432" s="14">
        <f t="shared" si="273"/>
        <v>1105961</v>
      </c>
      <c r="H432" s="15">
        <f t="shared" si="274"/>
        <v>11830712</v>
      </c>
      <c r="I432" s="46"/>
    </row>
    <row r="433" spans="1:9" ht="16.5" customHeight="1">
      <c r="A433" s="90" t="s">
        <v>94</v>
      </c>
      <c r="B433" s="90"/>
      <c r="C433" s="90"/>
      <c r="D433" s="90"/>
      <c r="E433" s="90"/>
      <c r="F433" s="90"/>
      <c r="G433" s="90"/>
      <c r="H433" s="90"/>
      <c r="I433" s="45"/>
    </row>
    <row r="434" spans="1:9" ht="16.5" customHeight="1">
      <c r="A434" s="41" t="s">
        <v>86</v>
      </c>
      <c r="B434" s="42">
        <f>SUM(B124:B129)</f>
        <v>367325</v>
      </c>
      <c r="C434" s="42">
        <f>SUM(C124:C129)</f>
        <v>7047603</v>
      </c>
      <c r="D434" s="43">
        <f t="shared" ref="D434:D435" si="275">B434+C434</f>
        <v>7414928</v>
      </c>
      <c r="E434" s="42">
        <f>SUM(E124:E129)</f>
        <v>5607</v>
      </c>
      <c r="F434" s="42">
        <f>SUM(F124:F129)</f>
        <v>906794</v>
      </c>
      <c r="G434" s="14">
        <f t="shared" ref="G434:G435" si="276">E434+F434</f>
        <v>912401</v>
      </c>
      <c r="H434" s="15">
        <f t="shared" ref="H434:H435" si="277">D434+G434</f>
        <v>8327329</v>
      </c>
      <c r="I434" s="46"/>
    </row>
    <row r="435" spans="1:9" ht="16.5" customHeight="1">
      <c r="A435" s="41" t="s">
        <v>87</v>
      </c>
      <c r="B435" s="42">
        <f>SUM(B130:B135)</f>
        <v>310743</v>
      </c>
      <c r="C435" s="42">
        <f>SUM(C130:C135)</f>
        <v>8285414.6600000001</v>
      </c>
      <c r="D435" s="43">
        <f t="shared" si="275"/>
        <v>8596157.6600000001</v>
      </c>
      <c r="E435" s="42">
        <f>SUM(E130:E135)</f>
        <v>6297</v>
      </c>
      <c r="F435" s="42">
        <f>SUM(F130:F135)</f>
        <v>1159422</v>
      </c>
      <c r="G435" s="14">
        <f t="shared" si="276"/>
        <v>1165719</v>
      </c>
      <c r="H435" s="15">
        <f t="shared" si="277"/>
        <v>9761876.6600000001</v>
      </c>
      <c r="I435" s="46"/>
    </row>
    <row r="436" spans="1:9" ht="16.5" customHeight="1">
      <c r="A436" s="90" t="s">
        <v>95</v>
      </c>
      <c r="B436" s="90"/>
      <c r="C436" s="90"/>
      <c r="D436" s="90"/>
      <c r="E436" s="90"/>
      <c r="F436" s="90"/>
      <c r="G436" s="90"/>
      <c r="H436" s="90"/>
      <c r="I436" s="45"/>
    </row>
    <row r="437" spans="1:9" ht="16.5" customHeight="1">
      <c r="A437" s="41" t="s">
        <v>86</v>
      </c>
      <c r="B437" s="42">
        <f>SUM(B136:B141)</f>
        <v>201428</v>
      </c>
      <c r="C437" s="42">
        <f>SUM(C136:C141)</f>
        <v>8420806</v>
      </c>
      <c r="D437" s="43">
        <f t="shared" ref="D437:D438" si="278">B437+C437</f>
        <v>8622234</v>
      </c>
      <c r="E437" s="42">
        <f>SUM(E136:E141)</f>
        <v>1056</v>
      </c>
      <c r="F437" s="42">
        <f>SUM(F136:F141)</f>
        <v>1205219</v>
      </c>
      <c r="G437" s="14">
        <f t="shared" ref="G437:G438" si="279">E437+F437</f>
        <v>1206275</v>
      </c>
      <c r="H437" s="15">
        <f t="shared" ref="H437:H438" si="280">D437+G437</f>
        <v>9828509</v>
      </c>
      <c r="I437" s="46"/>
    </row>
    <row r="438" spans="1:9" ht="16.5" customHeight="1">
      <c r="A438" s="41" t="s">
        <v>87</v>
      </c>
      <c r="B438" s="42">
        <f>SUM(B142:B147)</f>
        <v>1012655</v>
      </c>
      <c r="C438" s="42">
        <f>SUM(C142:C147)</f>
        <v>11295746</v>
      </c>
      <c r="D438" s="43">
        <f t="shared" si="278"/>
        <v>12308401</v>
      </c>
      <c r="E438" s="42">
        <f>SUM(E142:E147)</f>
        <v>39798</v>
      </c>
      <c r="F438" s="42">
        <f>SUM(F142:F147)</f>
        <v>1288672.3933333333</v>
      </c>
      <c r="G438" s="14">
        <f t="shared" si="279"/>
        <v>1328470.3933333333</v>
      </c>
      <c r="H438" s="15">
        <f t="shared" si="280"/>
        <v>13636871.393333333</v>
      </c>
      <c r="I438" s="46"/>
    </row>
    <row r="439" spans="1:9" ht="16.5" customHeight="1">
      <c r="A439" s="90" t="s">
        <v>49</v>
      </c>
      <c r="B439" s="90"/>
      <c r="C439" s="90"/>
      <c r="D439" s="90"/>
      <c r="E439" s="90"/>
      <c r="F439" s="90"/>
      <c r="G439" s="90"/>
      <c r="H439" s="90"/>
      <c r="I439" s="45"/>
    </row>
    <row r="440" spans="1:9" ht="16.5" customHeight="1">
      <c r="A440" s="41" t="s">
        <v>86</v>
      </c>
      <c r="B440" s="42">
        <f>SUM(B148:B153)</f>
        <v>1575555</v>
      </c>
      <c r="C440" s="42">
        <f>SUM(C148:C153)</f>
        <v>8417239</v>
      </c>
      <c r="D440" s="43">
        <f t="shared" ref="D440:D441" si="281">B440+C440</f>
        <v>9992794</v>
      </c>
      <c r="E440" s="42">
        <f>SUM(E148:E153)</f>
        <v>34721</v>
      </c>
      <c r="F440" s="42">
        <f>SUM(F148:F153)</f>
        <v>1186287.0999999999</v>
      </c>
      <c r="G440" s="14">
        <f t="shared" ref="G440:G441" si="282">E440+F440</f>
        <v>1221008.0999999999</v>
      </c>
      <c r="H440" s="15">
        <f t="shared" ref="H440:H441" si="283">D440+G440</f>
        <v>11213802.1</v>
      </c>
      <c r="I440" s="46"/>
    </row>
    <row r="441" spans="1:9" ht="16.5" customHeight="1">
      <c r="A441" s="41" t="s">
        <v>87</v>
      </c>
      <c r="B441" s="42">
        <f>SUM(B154:B159)</f>
        <v>2721360</v>
      </c>
      <c r="C441" s="42">
        <f>SUM(C154:C159)</f>
        <v>12810989</v>
      </c>
      <c r="D441" s="43">
        <f t="shared" si="281"/>
        <v>15532349</v>
      </c>
      <c r="E441" s="42">
        <f>SUM(E154:E159)</f>
        <v>31908</v>
      </c>
      <c r="F441" s="42">
        <f>SUM(F154:F159)</f>
        <v>1360249.4636333333</v>
      </c>
      <c r="G441" s="14">
        <f t="shared" si="282"/>
        <v>1392157.4636333333</v>
      </c>
      <c r="H441" s="15">
        <f t="shared" si="283"/>
        <v>16924506.463633332</v>
      </c>
      <c r="I441" s="46"/>
    </row>
    <row r="442" spans="1:9" ht="16.5" customHeight="1">
      <c r="A442" s="90" t="s">
        <v>96</v>
      </c>
      <c r="B442" s="90"/>
      <c r="C442" s="90"/>
      <c r="D442" s="90"/>
      <c r="E442" s="90"/>
      <c r="F442" s="90"/>
      <c r="G442" s="90"/>
      <c r="H442" s="90"/>
      <c r="I442" s="45"/>
    </row>
    <row r="443" spans="1:9" ht="16.5" customHeight="1">
      <c r="A443" s="41" t="s">
        <v>86</v>
      </c>
      <c r="B443" s="42">
        <f>SUM(B160:B165)</f>
        <v>1678223</v>
      </c>
      <c r="C443" s="42">
        <f>SUM(C160:C165)</f>
        <v>9501152</v>
      </c>
      <c r="D443" s="43">
        <f t="shared" ref="D443:D444" si="284">B443+C443</f>
        <v>11179375</v>
      </c>
      <c r="E443" s="42">
        <f>SUM(E160:E165)</f>
        <v>33486</v>
      </c>
      <c r="F443" s="42">
        <f>SUM(F160:F165)</f>
        <v>1351908.9566666665</v>
      </c>
      <c r="G443" s="14">
        <f t="shared" ref="G443:G444" si="285">E443+F443</f>
        <v>1385394.9566666665</v>
      </c>
      <c r="H443" s="15">
        <f t="shared" ref="H443:H444" si="286">D443+G443</f>
        <v>12564769.956666667</v>
      </c>
      <c r="I443" s="46"/>
    </row>
    <row r="444" spans="1:9" ht="16.5" customHeight="1">
      <c r="A444" s="41" t="s">
        <v>87</v>
      </c>
      <c r="B444" s="42">
        <f>SUM(B166:B171)</f>
        <v>1053876</v>
      </c>
      <c r="C444" s="42">
        <f>SUM(C166:C171)</f>
        <v>10564327</v>
      </c>
      <c r="D444" s="43">
        <f t="shared" si="284"/>
        <v>11618203</v>
      </c>
      <c r="E444" s="42">
        <f>SUM(E166:E171)</f>
        <v>33630</v>
      </c>
      <c r="F444" s="42">
        <f>SUM(F166:F171)</f>
        <v>1495716.56</v>
      </c>
      <c r="G444" s="14">
        <f t="shared" si="285"/>
        <v>1529346.56</v>
      </c>
      <c r="H444" s="15">
        <f t="shared" si="286"/>
        <v>13147549.560000001</v>
      </c>
      <c r="I444" s="46"/>
    </row>
    <row r="445" spans="1:9" ht="16.5" customHeight="1">
      <c r="A445" s="90" t="s">
        <v>97</v>
      </c>
      <c r="B445" s="90"/>
      <c r="C445" s="90"/>
      <c r="D445" s="90"/>
      <c r="E445" s="90"/>
      <c r="F445" s="90"/>
      <c r="G445" s="90"/>
      <c r="H445" s="90"/>
      <c r="I445" s="45"/>
    </row>
    <row r="446" spans="1:9" ht="16.5" customHeight="1">
      <c r="A446" s="41" t="s">
        <v>86</v>
      </c>
      <c r="B446" s="42">
        <f>SUM(B172:B177)</f>
        <v>296348</v>
      </c>
      <c r="C446" s="42">
        <f>SUM(C172:C177)</f>
        <v>9953346</v>
      </c>
      <c r="D446" s="43">
        <f t="shared" ref="D446:D447" si="287">B446+C446</f>
        <v>10249694</v>
      </c>
      <c r="E446" s="42">
        <f>SUM(E172:E177)</f>
        <v>20214</v>
      </c>
      <c r="F446" s="42">
        <f>SUM(F172:F177)</f>
        <v>1537822.101356667</v>
      </c>
      <c r="G446" s="14">
        <f t="shared" ref="G446:G447" si="288">E446+F446</f>
        <v>1558036.101356667</v>
      </c>
      <c r="H446" s="15">
        <f t="shared" ref="H446:H447" si="289">D446+G446</f>
        <v>11807730.101356667</v>
      </c>
      <c r="I446" s="46"/>
    </row>
    <row r="447" spans="1:9" ht="16.5" customHeight="1">
      <c r="A447" s="41" t="s">
        <v>87</v>
      </c>
      <c r="B447" s="42">
        <f>SUM(B178:B183)</f>
        <v>427814</v>
      </c>
      <c r="C447" s="42">
        <f>SUM(C178:C183)</f>
        <v>12578742</v>
      </c>
      <c r="D447" s="43">
        <f t="shared" si="287"/>
        <v>13006556</v>
      </c>
      <c r="E447" s="42">
        <f>SUM(E178:E183)</f>
        <v>18069</v>
      </c>
      <c r="F447" s="42">
        <f>SUM(F178:F183)</f>
        <v>1646134.6824433336</v>
      </c>
      <c r="G447" s="14">
        <f t="shared" si="288"/>
        <v>1664203.6824433336</v>
      </c>
      <c r="H447" s="15">
        <f t="shared" si="289"/>
        <v>14670759.682443334</v>
      </c>
      <c r="I447" s="46"/>
    </row>
    <row r="448" spans="1:9" ht="16.5" customHeight="1">
      <c r="A448" s="90" t="s">
        <v>52</v>
      </c>
      <c r="B448" s="90"/>
      <c r="C448" s="90"/>
      <c r="D448" s="90"/>
      <c r="E448" s="90"/>
      <c r="F448" s="90"/>
      <c r="G448" s="90"/>
      <c r="H448" s="90"/>
      <c r="I448" s="45"/>
    </row>
    <row r="449" spans="1:9" ht="16.5" customHeight="1">
      <c r="A449" s="41" t="s">
        <v>86</v>
      </c>
      <c r="B449" s="42">
        <f>SUM(B184:B189)</f>
        <v>396769</v>
      </c>
      <c r="C449" s="42">
        <f>SUM(C184:C189)</f>
        <v>11114402</v>
      </c>
      <c r="D449" s="43">
        <f t="shared" ref="D449:D450" si="290">B449+C449</f>
        <v>11511171</v>
      </c>
      <c r="E449" s="42">
        <f>SUM(E184:E189)</f>
        <v>27085</v>
      </c>
      <c r="F449" s="42">
        <f>SUM(F184:F189)</f>
        <v>1722017.2967833334</v>
      </c>
      <c r="G449" s="14">
        <f t="shared" ref="G449:G450" si="291">E449+F449</f>
        <v>1749102.2967833334</v>
      </c>
      <c r="H449" s="15">
        <f t="shared" ref="H449:H450" si="292">D449+G449</f>
        <v>13260273.296783334</v>
      </c>
      <c r="I449" s="46"/>
    </row>
    <row r="450" spans="1:9" ht="16.5" customHeight="1">
      <c r="A450" s="41" t="s">
        <v>87</v>
      </c>
      <c r="B450" s="42">
        <f>SUM(B190:B195)</f>
        <v>709775</v>
      </c>
      <c r="C450" s="42">
        <f>SUM(C190:C195)</f>
        <v>10386141</v>
      </c>
      <c r="D450" s="43">
        <f t="shared" si="290"/>
        <v>11095916</v>
      </c>
      <c r="E450" s="42">
        <f>SUM(E190:E195)</f>
        <v>37159</v>
      </c>
      <c r="F450" s="42">
        <f>SUM(F190:F195)</f>
        <v>1803150.7094900003</v>
      </c>
      <c r="G450" s="14">
        <f t="shared" si="291"/>
        <v>1840309.7094900003</v>
      </c>
      <c r="H450" s="15">
        <f t="shared" si="292"/>
        <v>12936225.709490001</v>
      </c>
      <c r="I450" s="46"/>
    </row>
    <row r="451" spans="1:9" ht="16.5" customHeight="1">
      <c r="A451" s="90" t="s">
        <v>98</v>
      </c>
      <c r="B451" s="90"/>
      <c r="C451" s="90"/>
      <c r="D451" s="90"/>
      <c r="E451" s="90"/>
      <c r="F451" s="90"/>
      <c r="G451" s="90"/>
      <c r="H451" s="90"/>
      <c r="I451" s="45"/>
    </row>
    <row r="452" spans="1:9" ht="16.5" customHeight="1">
      <c r="A452" s="41" t="s">
        <v>86</v>
      </c>
      <c r="B452" s="42">
        <f>SUM(B196:B201)</f>
        <v>273001</v>
      </c>
      <c r="C452" s="42">
        <f>SUM(C196:C201)</f>
        <v>9909753</v>
      </c>
      <c r="D452" s="43">
        <f t="shared" ref="D452:D453" si="293">B452+C452</f>
        <v>10182754</v>
      </c>
      <c r="E452" s="42">
        <f>SUM(E196:E201)</f>
        <v>51184</v>
      </c>
      <c r="F452" s="42">
        <f>SUM(F196:F201)</f>
        <v>1389720.2653733331</v>
      </c>
      <c r="G452" s="14">
        <f t="shared" ref="G452:G453" si="294">E452+F452</f>
        <v>1440904.2653733331</v>
      </c>
      <c r="H452" s="15">
        <f t="shared" ref="H452:H453" si="295">D452+G452</f>
        <v>11623658.265373332</v>
      </c>
      <c r="I452" s="46"/>
    </row>
    <row r="453" spans="1:9" ht="16.5" customHeight="1">
      <c r="A453" s="41" t="s">
        <v>87</v>
      </c>
      <c r="B453" s="42">
        <f>SUM(B202:B207)</f>
        <v>1093420</v>
      </c>
      <c r="C453" s="42">
        <f>SUM(C202:C207)</f>
        <v>13057789</v>
      </c>
      <c r="D453" s="43">
        <f t="shared" si="293"/>
        <v>14151209</v>
      </c>
      <c r="E453" s="42">
        <f>SUM(E202:E207)</f>
        <v>35556</v>
      </c>
      <c r="F453" s="42">
        <f>SUM(F202:F207)</f>
        <v>1573944</v>
      </c>
      <c r="G453" s="14">
        <f t="shared" si="294"/>
        <v>1609500</v>
      </c>
      <c r="H453" s="15">
        <f t="shared" si="295"/>
        <v>15760709</v>
      </c>
      <c r="I453" s="46"/>
    </row>
    <row r="454" spans="1:9" ht="16.5" customHeight="1">
      <c r="A454" s="90" t="s">
        <v>99</v>
      </c>
      <c r="B454" s="90"/>
      <c r="C454" s="90"/>
      <c r="D454" s="90"/>
      <c r="E454" s="90"/>
      <c r="F454" s="90"/>
      <c r="G454" s="90"/>
      <c r="H454" s="90"/>
      <c r="I454" s="45"/>
    </row>
    <row r="455" spans="1:9" ht="16.5" customHeight="1">
      <c r="A455" s="41" t="s">
        <v>86</v>
      </c>
      <c r="B455" s="42">
        <f>SUM(B208:B213)</f>
        <v>388382</v>
      </c>
      <c r="C455" s="42">
        <f>SUM(C208:C213)</f>
        <v>11693236</v>
      </c>
      <c r="D455" s="43">
        <f t="shared" ref="D455:D456" si="296">B455+C455</f>
        <v>12081618</v>
      </c>
      <c r="E455" s="42">
        <f>SUM(E208:E213)</f>
        <v>21315</v>
      </c>
      <c r="F455" s="42">
        <f>SUM(F208:F213)</f>
        <v>1590687</v>
      </c>
      <c r="G455" s="14">
        <f t="shared" ref="G455:G456" si="297">E455+F455</f>
        <v>1612002</v>
      </c>
      <c r="H455" s="15">
        <f t="shared" ref="H455:H456" si="298">D455+G455</f>
        <v>13693620</v>
      </c>
      <c r="I455" s="46"/>
    </row>
    <row r="456" spans="1:9" ht="16.5" customHeight="1">
      <c r="A456" s="41" t="s">
        <v>87</v>
      </c>
      <c r="B456" s="42">
        <f>SUM(B214:B219)</f>
        <v>1013252</v>
      </c>
      <c r="C456" s="42">
        <f>SUM(C214:C219)</f>
        <v>11633663</v>
      </c>
      <c r="D456" s="43">
        <f t="shared" si="296"/>
        <v>12646915</v>
      </c>
      <c r="E456" s="42">
        <f>SUM(E214:E219)</f>
        <v>63237</v>
      </c>
      <c r="F456" s="42">
        <f>SUM(F214:F219)</f>
        <v>1782990</v>
      </c>
      <c r="G456" s="14">
        <f t="shared" si="297"/>
        <v>1846227</v>
      </c>
      <c r="H456" s="15">
        <f t="shared" si="298"/>
        <v>14493142</v>
      </c>
      <c r="I456" s="46"/>
    </row>
    <row r="457" spans="1:9" ht="16.5" customHeight="1">
      <c r="A457" s="90" t="s">
        <v>51</v>
      </c>
      <c r="B457" s="90"/>
      <c r="C457" s="90"/>
      <c r="D457" s="90"/>
      <c r="E457" s="90"/>
      <c r="F457" s="90"/>
      <c r="G457" s="90"/>
      <c r="H457" s="90"/>
      <c r="I457" s="45"/>
    </row>
    <row r="458" spans="1:9" ht="16.5" customHeight="1">
      <c r="A458" s="41" t="s">
        <v>86</v>
      </c>
      <c r="B458" s="42">
        <f>SUM(B220:B225)</f>
        <v>721199</v>
      </c>
      <c r="C458" s="42">
        <f>SUM(C220:C225)</f>
        <v>10413118</v>
      </c>
      <c r="D458" s="43">
        <f t="shared" ref="D458:D459" si="299">B458+C458</f>
        <v>11134317</v>
      </c>
      <c r="E458" s="42">
        <f>SUM(E220:E225)</f>
        <v>64657</v>
      </c>
      <c r="F458" s="42">
        <f>SUM(F220:F225)</f>
        <v>1755057</v>
      </c>
      <c r="G458" s="14">
        <f t="shared" ref="G458:G459" si="300">E458+F458</f>
        <v>1819714</v>
      </c>
      <c r="H458" s="15">
        <f t="shared" ref="H458:H459" si="301">D458+G458</f>
        <v>12954031</v>
      </c>
      <c r="I458" s="46"/>
    </row>
    <row r="459" spans="1:9" ht="16.5" customHeight="1">
      <c r="A459" s="41" t="s">
        <v>87</v>
      </c>
      <c r="B459" s="42">
        <f>SUM(B226:B231)</f>
        <v>1357483</v>
      </c>
      <c r="C459" s="42">
        <f>SUM(C226:C231)</f>
        <v>13545007</v>
      </c>
      <c r="D459" s="43">
        <f t="shared" si="299"/>
        <v>14902490</v>
      </c>
      <c r="E459" s="42">
        <f>SUM(E226:E231)</f>
        <v>46297</v>
      </c>
      <c r="F459" s="42">
        <f>SUM(F226:F231)</f>
        <v>1609874</v>
      </c>
      <c r="G459" s="14">
        <f t="shared" si="300"/>
        <v>1656171</v>
      </c>
      <c r="H459" s="15">
        <f t="shared" si="301"/>
        <v>16558661</v>
      </c>
      <c r="I459" s="46"/>
    </row>
    <row r="460" spans="1:9" ht="16.5" customHeight="1">
      <c r="A460" s="90" t="s">
        <v>100</v>
      </c>
      <c r="B460" s="90"/>
      <c r="C460" s="90"/>
      <c r="D460" s="90"/>
      <c r="E460" s="90"/>
      <c r="F460" s="90"/>
      <c r="G460" s="90"/>
      <c r="H460" s="90"/>
      <c r="I460" s="45"/>
    </row>
    <row r="461" spans="1:9" ht="16.5" customHeight="1">
      <c r="A461" s="41" t="s">
        <v>86</v>
      </c>
      <c r="B461" s="42">
        <f>SUM(B232:B237)</f>
        <v>510364</v>
      </c>
      <c r="C461" s="42">
        <f>SUM(C232:C237)</f>
        <v>12998745</v>
      </c>
      <c r="D461" s="43">
        <f t="shared" ref="D461:D462" si="302">B461+C461</f>
        <v>13509109</v>
      </c>
      <c r="E461" s="42">
        <f>SUM(E232:E237)</f>
        <v>44113</v>
      </c>
      <c r="F461" s="42">
        <f>SUM(F232:F237)</f>
        <v>1399036</v>
      </c>
      <c r="G461" s="14">
        <f t="shared" ref="G461:G462" si="303">E461+F461</f>
        <v>1443149</v>
      </c>
      <c r="H461" s="15">
        <f t="shared" ref="H461:H462" si="304">D461+G461</f>
        <v>14952258</v>
      </c>
      <c r="I461" s="46"/>
    </row>
    <row r="462" spans="1:9" ht="16.5" customHeight="1">
      <c r="A462" s="41" t="s">
        <v>87</v>
      </c>
      <c r="B462" s="42">
        <f>SUM(B238:B243)</f>
        <v>605581</v>
      </c>
      <c r="C462" s="42">
        <f>SUM(C238:C243)</f>
        <v>13255943</v>
      </c>
      <c r="D462" s="43">
        <f t="shared" si="302"/>
        <v>13861524</v>
      </c>
      <c r="E462" s="42">
        <f>SUM(E238:E243)</f>
        <v>48315</v>
      </c>
      <c r="F462" s="42">
        <f>SUM(F238:F243)</f>
        <v>1513062</v>
      </c>
      <c r="G462" s="14">
        <f t="shared" si="303"/>
        <v>1561377</v>
      </c>
      <c r="H462" s="15">
        <f t="shared" si="304"/>
        <v>15422901</v>
      </c>
      <c r="I462" s="46"/>
    </row>
    <row r="463" spans="1:9" ht="16.5" customHeight="1">
      <c r="A463" s="90" t="s">
        <v>50</v>
      </c>
      <c r="B463" s="90"/>
      <c r="C463" s="90"/>
      <c r="D463" s="90"/>
      <c r="E463" s="90"/>
      <c r="F463" s="90"/>
      <c r="G463" s="90"/>
      <c r="H463" s="90"/>
      <c r="I463" s="45"/>
    </row>
    <row r="464" spans="1:9" ht="16.5" customHeight="1">
      <c r="A464" s="41" t="s">
        <v>86</v>
      </c>
      <c r="B464" s="42">
        <f>SUM(B244:B249)</f>
        <v>430859</v>
      </c>
      <c r="C464" s="42">
        <f>SUM(C244:C249)</f>
        <v>12288237</v>
      </c>
      <c r="D464" s="43">
        <f t="shared" ref="D464:D465" si="305">B464+C464</f>
        <v>12719096</v>
      </c>
      <c r="E464" s="42">
        <f>SUM(E244:E249)</f>
        <v>30939</v>
      </c>
      <c r="F464" s="42">
        <f>SUM(F244:F249)</f>
        <v>1672648</v>
      </c>
      <c r="G464" s="14">
        <f t="shared" ref="G464:G465" si="306">E464+F464</f>
        <v>1703587</v>
      </c>
      <c r="H464" s="15">
        <f t="shared" ref="H464:H465" si="307">D464+G464</f>
        <v>14422683</v>
      </c>
      <c r="I464" s="46"/>
    </row>
    <row r="465" spans="1:9" ht="16.5" customHeight="1">
      <c r="A465" s="41" t="s">
        <v>87</v>
      </c>
      <c r="B465" s="42">
        <f>SUM(B250:B255)</f>
        <v>738027</v>
      </c>
      <c r="C465" s="42">
        <f>SUM(C250:C255)</f>
        <v>16285900</v>
      </c>
      <c r="D465" s="43">
        <f t="shared" si="305"/>
        <v>17023927</v>
      </c>
      <c r="E465" s="42">
        <f>SUM(E250:E255)</f>
        <v>30204</v>
      </c>
      <c r="F465" s="42">
        <f>SUM(F250:F255)</f>
        <v>1689482</v>
      </c>
      <c r="G465" s="14">
        <f t="shared" si="306"/>
        <v>1719686</v>
      </c>
      <c r="H465" s="15">
        <f t="shared" si="307"/>
        <v>18743613</v>
      </c>
      <c r="I465" s="46"/>
    </row>
    <row r="466" spans="1:9" ht="16.5" customHeight="1">
      <c r="A466" s="90" t="s">
        <v>101</v>
      </c>
      <c r="B466" s="90"/>
      <c r="C466" s="90"/>
      <c r="D466" s="90"/>
      <c r="E466" s="90"/>
      <c r="F466" s="90"/>
      <c r="G466" s="90"/>
      <c r="H466" s="90"/>
      <c r="I466" s="45"/>
    </row>
    <row r="467" spans="1:9" ht="16.5" customHeight="1">
      <c r="A467" s="41" t="s">
        <v>86</v>
      </c>
      <c r="B467" s="42">
        <f>SUM(B256:B261)</f>
        <v>1397427</v>
      </c>
      <c r="C467" s="42">
        <f t="shared" ref="C467:H467" si="308">SUM(C256:C261)</f>
        <v>13392911</v>
      </c>
      <c r="D467" s="43">
        <f t="shared" si="308"/>
        <v>14790338</v>
      </c>
      <c r="E467" s="42">
        <f t="shared" si="308"/>
        <v>33603</v>
      </c>
      <c r="F467" s="42">
        <f t="shared" si="308"/>
        <v>1703909</v>
      </c>
      <c r="G467" s="14">
        <f t="shared" si="308"/>
        <v>1737512</v>
      </c>
      <c r="H467" s="15">
        <f t="shared" si="308"/>
        <v>16527850</v>
      </c>
      <c r="I467" s="46"/>
    </row>
    <row r="468" spans="1:9" ht="16.5" customHeight="1">
      <c r="A468" s="41" t="s">
        <v>87</v>
      </c>
      <c r="B468" s="42">
        <f>SUM(B262:B267)</f>
        <v>1265814</v>
      </c>
      <c r="C468" s="42">
        <f t="shared" ref="C468:G468" si="309">SUM(C262:C267)</f>
        <v>14085210</v>
      </c>
      <c r="D468" s="43">
        <f t="shared" si="309"/>
        <v>15351024</v>
      </c>
      <c r="E468" s="42">
        <f t="shared" si="309"/>
        <v>31775</v>
      </c>
      <c r="F468" s="42">
        <f t="shared" si="309"/>
        <v>1895524</v>
      </c>
      <c r="G468" s="14">
        <f t="shared" si="309"/>
        <v>1927299</v>
      </c>
      <c r="H468" s="15">
        <f>SUM(H262:H267)</f>
        <v>17278323</v>
      </c>
      <c r="I468" s="46"/>
    </row>
    <row r="469" spans="1:9" ht="16.5" customHeight="1">
      <c r="A469" s="90" t="s">
        <v>126</v>
      </c>
      <c r="B469" s="90"/>
      <c r="C469" s="90"/>
      <c r="D469" s="90"/>
      <c r="E469" s="90"/>
      <c r="F469" s="90"/>
      <c r="G469" s="90"/>
      <c r="H469" s="90"/>
      <c r="I469" s="45"/>
    </row>
    <row r="470" spans="1:9" ht="16.5" customHeight="1">
      <c r="A470" s="41" t="s">
        <v>86</v>
      </c>
      <c r="B470" s="42">
        <f>SUM(B268:B273)</f>
        <v>464177</v>
      </c>
      <c r="C470" s="42">
        <f t="shared" ref="C470:G470" si="310">SUM(C268:C273)</f>
        <v>10693584</v>
      </c>
      <c r="D470" s="43">
        <f t="shared" si="310"/>
        <v>11157761</v>
      </c>
      <c r="E470" s="42">
        <f t="shared" si="310"/>
        <v>20302</v>
      </c>
      <c r="F470" s="42">
        <f t="shared" si="310"/>
        <v>1573943</v>
      </c>
      <c r="G470" s="14">
        <f t="shared" si="310"/>
        <v>1594245</v>
      </c>
      <c r="H470" s="15">
        <f>SUM(H268:H273)</f>
        <v>12752006</v>
      </c>
      <c r="I470" s="46"/>
    </row>
    <row r="471" spans="1:9" ht="16.5" customHeight="1">
      <c r="A471" s="41" t="s">
        <v>87</v>
      </c>
      <c r="B471" s="42">
        <f>SUM(B274:B279)</f>
        <v>681080</v>
      </c>
      <c r="C471" s="42">
        <f t="shared" ref="C471:H471" si="311">SUM(C274:C279)</f>
        <v>13127421</v>
      </c>
      <c r="D471" s="43">
        <f t="shared" si="311"/>
        <v>13808501</v>
      </c>
      <c r="E471" s="42">
        <f t="shared" si="311"/>
        <v>18614</v>
      </c>
      <c r="F471" s="42">
        <f t="shared" si="311"/>
        <v>1970696</v>
      </c>
      <c r="G471" s="14">
        <f t="shared" si="311"/>
        <v>1989310</v>
      </c>
      <c r="H471" s="15">
        <f t="shared" si="311"/>
        <v>15797811</v>
      </c>
      <c r="I471" s="46"/>
    </row>
    <row r="472" spans="1:9" ht="16.5" customHeight="1">
      <c r="A472" s="90" t="s">
        <v>129</v>
      </c>
      <c r="B472" s="90"/>
      <c r="C472" s="90"/>
      <c r="D472" s="90"/>
      <c r="E472" s="90"/>
      <c r="F472" s="90"/>
      <c r="G472" s="90"/>
      <c r="H472" s="90"/>
      <c r="I472" s="45"/>
    </row>
    <row r="473" spans="1:9" ht="16.5" customHeight="1">
      <c r="A473" s="41" t="s">
        <v>86</v>
      </c>
      <c r="B473" s="42">
        <f>SUM(B280:B285)</f>
        <v>562379</v>
      </c>
      <c r="C473" s="42">
        <f t="shared" ref="C473:H473" si="312">SUM(C280:C285)</f>
        <v>12790367</v>
      </c>
      <c r="D473" s="43">
        <f t="shared" si="312"/>
        <v>13352746</v>
      </c>
      <c r="E473" s="42">
        <f t="shared" si="312"/>
        <v>13047</v>
      </c>
      <c r="F473" s="42">
        <f t="shared" si="312"/>
        <v>1745783</v>
      </c>
      <c r="G473" s="14">
        <f t="shared" si="312"/>
        <v>1758830</v>
      </c>
      <c r="H473" s="15">
        <f t="shared" si="312"/>
        <v>15111576</v>
      </c>
      <c r="I473" s="46"/>
    </row>
    <row r="474" spans="1:9" ht="16.5" customHeight="1">
      <c r="A474" s="41" t="s">
        <v>87</v>
      </c>
      <c r="B474" s="42">
        <f>SUM(B286:B291)</f>
        <v>746283</v>
      </c>
      <c r="C474" s="42">
        <f t="shared" ref="C474:H474" si="313">SUM(C286:C291)</f>
        <v>13983719</v>
      </c>
      <c r="D474" s="43">
        <f t="shared" si="313"/>
        <v>14730002</v>
      </c>
      <c r="E474" s="42">
        <f t="shared" si="313"/>
        <v>17799</v>
      </c>
      <c r="F474" s="42">
        <f t="shared" si="313"/>
        <v>1801721</v>
      </c>
      <c r="G474" s="14">
        <f t="shared" si="313"/>
        <v>1819520</v>
      </c>
      <c r="H474" s="15">
        <f t="shared" si="313"/>
        <v>16549522</v>
      </c>
      <c r="I474" s="46"/>
    </row>
    <row r="475" spans="1:9" ht="16.5" customHeight="1">
      <c r="A475" s="90" t="s">
        <v>132</v>
      </c>
      <c r="B475" s="90"/>
      <c r="C475" s="90"/>
      <c r="D475" s="90"/>
      <c r="E475" s="90"/>
      <c r="F475" s="90"/>
      <c r="G475" s="90"/>
      <c r="H475" s="90"/>
      <c r="I475" s="45"/>
    </row>
    <row r="476" spans="1:9" ht="16.5" customHeight="1">
      <c r="A476" s="41" t="s">
        <v>86</v>
      </c>
      <c r="B476" s="42">
        <f>SUM(B292:B297)</f>
        <v>1195706</v>
      </c>
      <c r="C476" s="42">
        <f t="shared" ref="C476:H476" si="314">SUM(C292:C297)</f>
        <v>14674252</v>
      </c>
      <c r="D476" s="43">
        <f t="shared" si="314"/>
        <v>15869958</v>
      </c>
      <c r="E476" s="42">
        <f t="shared" si="314"/>
        <v>11942</v>
      </c>
      <c r="F476" s="42">
        <f t="shared" si="314"/>
        <v>1704957</v>
      </c>
      <c r="G476" s="14">
        <f t="shared" si="314"/>
        <v>1716899</v>
      </c>
      <c r="H476" s="15">
        <f t="shared" si="314"/>
        <v>17586857</v>
      </c>
      <c r="I476" s="46"/>
    </row>
    <row r="477" spans="1:9" ht="16.5" customHeight="1">
      <c r="A477" s="41" t="s">
        <v>87</v>
      </c>
      <c r="B477" s="42">
        <f>SUM(B298:B303)</f>
        <v>2257487</v>
      </c>
      <c r="C477" s="42">
        <f t="shared" ref="C477:H477" si="315">SUM(C298:C303)</f>
        <v>14814169</v>
      </c>
      <c r="D477" s="43">
        <f>SUM(D298:D303)</f>
        <v>17071656</v>
      </c>
      <c r="E477" s="42">
        <f t="shared" si="315"/>
        <v>14258</v>
      </c>
      <c r="F477" s="42">
        <f t="shared" si="315"/>
        <v>1754063</v>
      </c>
      <c r="G477" s="14">
        <f t="shared" si="315"/>
        <v>1768321</v>
      </c>
      <c r="H477" s="15">
        <f t="shared" si="315"/>
        <v>18839977</v>
      </c>
      <c r="I477" s="46"/>
    </row>
    <row r="478" spans="1:9" ht="16.5" customHeight="1">
      <c r="A478" s="90" t="s">
        <v>135</v>
      </c>
      <c r="B478" s="90"/>
      <c r="C478" s="90"/>
      <c r="D478" s="90"/>
      <c r="E478" s="90"/>
      <c r="F478" s="90"/>
      <c r="G478" s="90"/>
      <c r="H478" s="90"/>
      <c r="I478" s="45"/>
    </row>
    <row r="479" spans="1:9" ht="16.5" customHeight="1">
      <c r="A479" s="41" t="s">
        <v>86</v>
      </c>
      <c r="B479" s="42">
        <f>SUM(B304:B309)</f>
        <v>2306770</v>
      </c>
      <c r="C479" s="42">
        <f t="shared" ref="C479:H479" si="316">SUM(C304:C309)</f>
        <v>13702937</v>
      </c>
      <c r="D479" s="43">
        <f t="shared" si="316"/>
        <v>16009707</v>
      </c>
      <c r="E479" s="42">
        <f t="shared" si="316"/>
        <v>13795</v>
      </c>
      <c r="F479" s="42">
        <f t="shared" si="316"/>
        <v>1739891</v>
      </c>
      <c r="G479" s="14">
        <f t="shared" si="316"/>
        <v>1753686</v>
      </c>
      <c r="H479" s="15">
        <f t="shared" si="316"/>
        <v>17763393</v>
      </c>
      <c r="I479" s="46"/>
    </row>
    <row r="480" spans="1:9" ht="16.5" customHeight="1">
      <c r="A480" s="41" t="s">
        <v>87</v>
      </c>
      <c r="B480" s="42">
        <f>SUM(B310:B315)</f>
        <v>1907183</v>
      </c>
      <c r="C480" s="42">
        <f t="shared" ref="C480:H480" si="317">SUM(C310:C315)</f>
        <v>15522246</v>
      </c>
      <c r="D480" s="43">
        <f t="shared" si="317"/>
        <v>17429429</v>
      </c>
      <c r="E480" s="42">
        <f t="shared" si="317"/>
        <v>15030</v>
      </c>
      <c r="F480" s="42">
        <f t="shared" si="317"/>
        <v>1811131</v>
      </c>
      <c r="G480" s="14">
        <f t="shared" si="317"/>
        <v>1826161</v>
      </c>
      <c r="H480" s="15">
        <f t="shared" si="317"/>
        <v>19255590</v>
      </c>
      <c r="I480" s="46"/>
    </row>
    <row r="481" spans="1:9" ht="16.5" customHeight="1">
      <c r="A481" s="90" t="s">
        <v>162</v>
      </c>
      <c r="B481" s="90"/>
      <c r="C481" s="90"/>
      <c r="D481" s="90"/>
      <c r="E481" s="90"/>
      <c r="F481" s="90"/>
      <c r="G481" s="90"/>
      <c r="H481" s="90"/>
      <c r="I481" s="45"/>
    </row>
    <row r="482" spans="1:9" ht="16.5" customHeight="1">
      <c r="A482" s="41" t="s">
        <v>86</v>
      </c>
      <c r="B482" s="42">
        <f>SUM(B316:B321)</f>
        <v>421032</v>
      </c>
      <c r="C482" s="42">
        <f t="shared" ref="C482:H482" si="318">SUM(C316:C321)</f>
        <v>14019845</v>
      </c>
      <c r="D482" s="43">
        <f t="shared" si="318"/>
        <v>14440877</v>
      </c>
      <c r="E482" s="42">
        <f t="shared" si="318"/>
        <v>13228</v>
      </c>
      <c r="F482" s="42">
        <f t="shared" si="318"/>
        <v>1833745</v>
      </c>
      <c r="G482" s="14">
        <f t="shared" si="318"/>
        <v>1846973</v>
      </c>
      <c r="H482" s="15">
        <f t="shared" si="318"/>
        <v>16287850</v>
      </c>
      <c r="I482" s="46"/>
    </row>
    <row r="483" spans="1:9" ht="16.5" customHeight="1">
      <c r="A483" s="41" t="s">
        <v>87</v>
      </c>
      <c r="B483" s="42">
        <f>SUM(B322:B326)</f>
        <v>108371</v>
      </c>
      <c r="C483" s="42">
        <f t="shared" ref="C483:H483" si="319">SUM(C322:C326)</f>
        <v>6911684</v>
      </c>
      <c r="D483" s="43">
        <f t="shared" si="319"/>
        <v>7020055</v>
      </c>
      <c r="E483" s="42">
        <f t="shared" si="319"/>
        <v>8059</v>
      </c>
      <c r="F483" s="42">
        <f t="shared" si="319"/>
        <v>1006764</v>
      </c>
      <c r="G483" s="14">
        <f t="shared" si="319"/>
        <v>1014823</v>
      </c>
      <c r="H483" s="15">
        <f t="shared" si="319"/>
        <v>8034878</v>
      </c>
      <c r="I483" s="46"/>
    </row>
    <row r="484" spans="1:9" ht="16.5" customHeight="1">
      <c r="A484" s="41"/>
      <c r="B484" s="42"/>
      <c r="C484" s="42"/>
      <c r="D484" s="43"/>
      <c r="E484" s="42"/>
      <c r="F484" s="42"/>
      <c r="G484" s="14"/>
      <c r="H484" s="15"/>
      <c r="I484" s="44"/>
    </row>
    <row r="485" spans="1:9" ht="16.5" customHeight="1">
      <c r="A485" s="28"/>
      <c r="B485" s="29" t="s">
        <v>102</v>
      </c>
      <c r="C485" s="29" t="s">
        <v>103</v>
      </c>
      <c r="D485" s="29" t="s">
        <v>103</v>
      </c>
      <c r="E485" s="29" t="s">
        <v>104</v>
      </c>
      <c r="F485" s="29" t="s">
        <v>105</v>
      </c>
      <c r="G485" s="29" t="s">
        <v>105</v>
      </c>
      <c r="H485" s="29" t="s">
        <v>103</v>
      </c>
      <c r="I485" s="37"/>
    </row>
    <row r="486" spans="1:9" ht="16.5" customHeight="1">
      <c r="A486" s="30" t="s">
        <v>106</v>
      </c>
      <c r="B486" s="31">
        <f t="shared" ref="B486" si="320">MIN(B467,B464,B461,B458,B455,B452,B449,B446,B443,B440,B437,B434,B431,B428,B425,B422,B419,B416,B413,B410,B407,B404,B470,B473,B476,B479)</f>
        <v>201428</v>
      </c>
      <c r="C486" s="31">
        <f t="shared" ref="C486:H486" si="321">MIN(C467,C464,C461,C458,C455,C452,C449,C446,C443,C440,C437,C434,C431,C428,C425,C422,C419,C416,C413,C410,C407,C404,C470,C473,C476,C479)</f>
        <v>3464997</v>
      </c>
      <c r="D486" s="31">
        <f t="shared" si="321"/>
        <v>3752332</v>
      </c>
      <c r="E486" s="31">
        <f t="shared" si="321"/>
        <v>0</v>
      </c>
      <c r="F486" s="31">
        <f t="shared" si="321"/>
        <v>804122.6</v>
      </c>
      <c r="G486" s="31">
        <f t="shared" si="321"/>
        <v>805061.6</v>
      </c>
      <c r="H486" s="31">
        <f t="shared" si="321"/>
        <v>4976866.0999999996</v>
      </c>
      <c r="I486" s="47"/>
    </row>
    <row r="487" spans="1:9" ht="16.5" customHeight="1">
      <c r="A487" s="30" t="s">
        <v>107</v>
      </c>
      <c r="B487" s="31">
        <f>MIN(B468,B465,B462,B459,B456,B453,B450,B447,B444,B441,B438,B435,B432,B429,B426,B423,B420,B417,B414,B411,B408,B405,B471,B474,B477,B480)</f>
        <v>256391</v>
      </c>
      <c r="C487" s="31">
        <f t="shared" ref="C487:H487" si="322">MIN(C468,C465,C462,C459,C456,C453,C450,C447,C444,C441,C438,C435,C432,C429,C426,C423,C420,C417,C414,C411,C408,C405,C471,C474,C477,C480)</f>
        <v>5267196</v>
      </c>
      <c r="D487" s="31">
        <f t="shared" si="322"/>
        <v>5964430</v>
      </c>
      <c r="E487" s="31">
        <f t="shared" si="322"/>
        <v>638</v>
      </c>
      <c r="F487" s="31">
        <f t="shared" si="322"/>
        <v>765091</v>
      </c>
      <c r="G487" s="31">
        <f t="shared" si="322"/>
        <v>766842</v>
      </c>
      <c r="H487" s="31">
        <f t="shared" si="322"/>
        <v>7431031</v>
      </c>
      <c r="I487" s="47"/>
    </row>
    <row r="488" spans="1:9" ht="16.5" customHeight="1">
      <c r="A488" s="28"/>
      <c r="B488" s="29" t="s">
        <v>138</v>
      </c>
      <c r="C488" s="29" t="s">
        <v>140</v>
      </c>
      <c r="D488" s="29" t="s">
        <v>141</v>
      </c>
      <c r="E488" s="29" t="s">
        <v>108</v>
      </c>
      <c r="F488" s="29" t="s">
        <v>142</v>
      </c>
      <c r="G488" s="29" t="s">
        <v>143</v>
      </c>
      <c r="H488" s="29" t="s">
        <v>147</v>
      </c>
      <c r="I488" s="47"/>
    </row>
    <row r="489" spans="1:9" ht="16.5" customHeight="1">
      <c r="A489" s="30" t="s">
        <v>109</v>
      </c>
      <c r="B489" s="31">
        <f t="shared" ref="B489" si="323">MAX(B467,B464,B461,B458,B455,B452,B449,B446,B443,B440,B437,B434,B431,B428,B425,B422,B419,B416,B413,B410,B407,B404,B470,B473,B476,B479)</f>
        <v>2306770</v>
      </c>
      <c r="C489" s="31">
        <f t="shared" ref="C489:H489" si="324">MAX(C467,C464,C461,C458,C455,C452,C449,C446,C443,C440,C437,C434,C431,C428,C425,C422,C419,C416,C413,C410,C407,C404,C470,C473,C476,C479)</f>
        <v>14674252</v>
      </c>
      <c r="D489" s="31">
        <f t="shared" si="324"/>
        <v>16009707</v>
      </c>
      <c r="E489" s="31">
        <f t="shared" si="324"/>
        <v>64657</v>
      </c>
      <c r="F489" s="31">
        <f t="shared" si="324"/>
        <v>1755057</v>
      </c>
      <c r="G489" s="31">
        <f t="shared" si="324"/>
        <v>1819714</v>
      </c>
      <c r="H489" s="31">
        <f t="shared" si="324"/>
        <v>17763393</v>
      </c>
      <c r="I489" s="47"/>
    </row>
    <row r="490" spans="1:9" ht="16.5" customHeight="1">
      <c r="A490" s="30" t="s">
        <v>110</v>
      </c>
      <c r="B490" s="31">
        <f>MAX(B468,B465,B462,B459,B456,B453,B450,B447,B444,B441,B438,B435,B432,B429,B426,B423,B420,B417,B414,B411,B408,B405,B471,B474,B477,B480)</f>
        <v>2721360</v>
      </c>
      <c r="C490" s="31">
        <f t="shared" ref="C490:H490" si="325">MAX(C468,C465,C462,C459,C456,C453,C450,C447,C444,C441,C438,C435,C432,C429,C426,C423,C420,C417,C414,C411,C408,C405,C471,C474,C477,C480)</f>
        <v>16285900</v>
      </c>
      <c r="D490" s="31">
        <f t="shared" si="325"/>
        <v>17429429</v>
      </c>
      <c r="E490" s="31">
        <f t="shared" si="325"/>
        <v>63237</v>
      </c>
      <c r="F490" s="31">
        <f t="shared" si="325"/>
        <v>1970696</v>
      </c>
      <c r="G490" s="31">
        <f t="shared" si="325"/>
        <v>1989310</v>
      </c>
      <c r="H490" s="31">
        <f t="shared" si="325"/>
        <v>19255590</v>
      </c>
      <c r="I490" s="47"/>
    </row>
    <row r="491" spans="1:9" ht="16.5" customHeight="1">
      <c r="I491" s="49"/>
    </row>
    <row r="492" spans="1:9" ht="16.5" customHeight="1">
      <c r="A492" s="50"/>
      <c r="B492" s="51"/>
      <c r="C492" s="51"/>
      <c r="D492" s="51"/>
      <c r="E492" s="51"/>
      <c r="F492" s="2"/>
      <c r="G492" s="2"/>
      <c r="H492" s="2"/>
      <c r="I492" s="2"/>
    </row>
    <row r="493" spans="1:9" ht="16.5" customHeight="1">
      <c r="A493" s="52" t="s">
        <v>111</v>
      </c>
      <c r="B493" s="53" t="s">
        <v>112</v>
      </c>
      <c r="C493" s="53" t="s">
        <v>112</v>
      </c>
      <c r="D493" s="53"/>
      <c r="E493" s="53"/>
      <c r="F493" s="53"/>
      <c r="G493" s="53"/>
      <c r="H493" s="2"/>
      <c r="I493" s="2"/>
    </row>
    <row r="494" spans="1:9" ht="16.5" customHeight="1">
      <c r="A494" s="50"/>
      <c r="B494" s="53" t="s">
        <v>113</v>
      </c>
      <c r="C494" s="2"/>
      <c r="D494" s="2"/>
      <c r="E494" s="2"/>
      <c r="F494" s="2"/>
      <c r="G494" s="2"/>
      <c r="H494" s="2"/>
      <c r="I494" s="2"/>
    </row>
    <row r="495" spans="1:9" ht="16.5" customHeight="1">
      <c r="A495" s="50"/>
      <c r="B495" s="53" t="s">
        <v>114</v>
      </c>
      <c r="C495" s="2"/>
      <c r="D495" s="2"/>
      <c r="E495" s="2"/>
      <c r="F495" s="2"/>
      <c r="G495" s="2"/>
      <c r="H495" s="2"/>
      <c r="I495" s="2"/>
    </row>
    <row r="496" spans="1:9" ht="16.5" customHeight="1">
      <c r="A496" s="50"/>
      <c r="B496" s="2"/>
      <c r="C496" s="2"/>
      <c r="D496" s="2"/>
      <c r="E496" s="2"/>
      <c r="F496" s="2"/>
      <c r="G496" s="2"/>
      <c r="H496" s="2"/>
      <c r="I496" s="2"/>
    </row>
    <row r="497" spans="1:9" ht="16.5" customHeight="1">
      <c r="A497" s="50"/>
      <c r="B497" s="2"/>
      <c r="C497" s="2"/>
      <c r="D497" s="2"/>
      <c r="E497" s="2"/>
      <c r="F497" s="2"/>
      <c r="G497" s="2"/>
      <c r="H497" s="2"/>
      <c r="I497" s="2"/>
    </row>
    <row r="498" spans="1:9" ht="16.5" customHeight="1">
      <c r="A498" s="50"/>
      <c r="B498" s="2"/>
      <c r="C498" s="2"/>
      <c r="D498" s="2"/>
      <c r="E498" s="2"/>
      <c r="F498" s="2"/>
      <c r="G498" s="2"/>
      <c r="H498" s="2"/>
      <c r="I498" s="2"/>
    </row>
    <row r="499" spans="1:9" ht="16.5" customHeight="1">
      <c r="A499" s="50"/>
      <c r="B499" s="2"/>
      <c r="C499" s="2"/>
      <c r="D499" s="2"/>
      <c r="E499" s="2"/>
      <c r="F499" s="2"/>
      <c r="G499" s="2"/>
      <c r="H499" s="2"/>
      <c r="I499" s="2"/>
    </row>
    <row r="500" spans="1:9" ht="16.5" customHeight="1">
      <c r="A500" s="50"/>
      <c r="B500" s="2"/>
      <c r="C500" s="2"/>
      <c r="D500" s="2"/>
      <c r="E500" s="2"/>
      <c r="F500" s="2"/>
      <c r="G500" s="2"/>
      <c r="H500" s="2"/>
      <c r="I500" s="2"/>
    </row>
    <row r="501" spans="1:9" ht="16.5" customHeight="1">
      <c r="A501" s="50"/>
      <c r="B501" s="2"/>
      <c r="C501" s="2"/>
      <c r="D501" s="2"/>
      <c r="E501" s="2"/>
      <c r="F501" s="2"/>
      <c r="G501" s="2"/>
      <c r="H501" s="2"/>
      <c r="I501" s="2"/>
    </row>
    <row r="502" spans="1:9" ht="16.5" customHeight="1">
      <c r="A502" s="50"/>
      <c r="B502" s="2"/>
      <c r="C502" s="2"/>
      <c r="D502" s="2"/>
      <c r="E502" s="2"/>
      <c r="F502" s="2"/>
      <c r="G502" s="2"/>
      <c r="H502" s="2"/>
      <c r="I502" s="2"/>
    </row>
    <row r="503" spans="1:9" ht="16.5" customHeight="1">
      <c r="A503" s="50"/>
      <c r="B503" s="2"/>
      <c r="C503" s="2"/>
      <c r="D503" s="2"/>
      <c r="E503" s="2"/>
      <c r="F503" s="2"/>
      <c r="G503" s="2"/>
      <c r="H503" s="2"/>
      <c r="I503" s="2"/>
    </row>
    <row r="504" spans="1:9" ht="16.5" customHeight="1">
      <c r="A504" s="50"/>
      <c r="B504" s="2"/>
      <c r="C504" s="2"/>
      <c r="D504" s="2"/>
      <c r="E504" s="2"/>
      <c r="F504" s="2"/>
      <c r="G504" s="2"/>
      <c r="H504" s="2"/>
      <c r="I504" s="2"/>
    </row>
    <row r="505" spans="1:9" ht="16.5" customHeight="1">
      <c r="A505" s="50"/>
      <c r="B505" s="2"/>
      <c r="C505" s="2"/>
      <c r="D505" s="2"/>
      <c r="E505" s="2"/>
      <c r="F505" s="2"/>
      <c r="G505" s="2"/>
      <c r="H505" s="2"/>
      <c r="I505" s="2"/>
    </row>
    <row r="506" spans="1:9" ht="16.5" customHeight="1">
      <c r="A506" s="50"/>
      <c r="B506" s="2"/>
      <c r="C506" s="2"/>
      <c r="D506" s="2"/>
      <c r="E506" s="2"/>
      <c r="F506" s="2"/>
      <c r="G506" s="2"/>
      <c r="H506" s="2"/>
      <c r="I506" s="2"/>
    </row>
    <row r="507" spans="1:9" ht="16.5" customHeight="1">
      <c r="A507" s="50"/>
      <c r="B507" s="2"/>
      <c r="C507" s="2"/>
      <c r="D507" s="2"/>
      <c r="E507" s="2"/>
      <c r="F507" s="2"/>
      <c r="G507" s="2"/>
      <c r="H507" s="2"/>
      <c r="I507" s="2"/>
    </row>
    <row r="508" spans="1:9" ht="16.5" customHeight="1">
      <c r="A508" s="50"/>
      <c r="B508" s="2"/>
      <c r="C508" s="2"/>
      <c r="D508" s="2"/>
      <c r="E508" s="2"/>
      <c r="F508" s="2"/>
      <c r="G508" s="2"/>
      <c r="H508" s="2"/>
      <c r="I508" s="2"/>
    </row>
    <row r="509" spans="1:9" ht="16.5" customHeight="1">
      <c r="A509" s="50"/>
      <c r="B509" s="2"/>
      <c r="C509" s="2"/>
      <c r="D509" s="2"/>
      <c r="E509" s="2"/>
      <c r="F509" s="2"/>
      <c r="G509" s="2"/>
      <c r="H509" s="2"/>
      <c r="I509" s="2"/>
    </row>
    <row r="510" spans="1:9" ht="16.5" customHeight="1">
      <c r="A510" s="50"/>
      <c r="B510" s="2"/>
      <c r="C510" s="2"/>
      <c r="D510" s="2"/>
      <c r="E510" s="2"/>
      <c r="F510" s="2"/>
      <c r="G510" s="2"/>
      <c r="H510" s="2"/>
      <c r="I510" s="2"/>
    </row>
    <row r="511" spans="1:9" ht="16.5" customHeight="1">
      <c r="A511" s="50"/>
      <c r="B511" s="2"/>
      <c r="C511" s="2"/>
      <c r="D511" s="2"/>
      <c r="E511" s="2"/>
      <c r="F511" s="2"/>
      <c r="G511" s="2"/>
      <c r="H511" s="2"/>
      <c r="I511" s="2"/>
    </row>
    <row r="512" spans="1:9" ht="16.5" customHeight="1">
      <c r="A512" s="50"/>
      <c r="B512" s="2"/>
      <c r="C512" s="2"/>
      <c r="D512" s="2"/>
      <c r="E512" s="2"/>
      <c r="F512" s="2"/>
      <c r="G512" s="2"/>
      <c r="H512" s="2"/>
      <c r="I512" s="2"/>
    </row>
    <row r="513" spans="1:9" ht="16.5" customHeight="1">
      <c r="A513" s="50"/>
      <c r="B513" s="2"/>
      <c r="C513" s="2"/>
      <c r="D513" s="2"/>
      <c r="E513" s="2"/>
      <c r="F513" s="2"/>
      <c r="G513" s="2"/>
      <c r="H513" s="2"/>
      <c r="I513" s="2"/>
    </row>
    <row r="514" spans="1:9" ht="16.5" customHeight="1">
      <c r="A514" s="50"/>
      <c r="B514" s="2"/>
      <c r="C514" s="2"/>
      <c r="D514" s="2"/>
      <c r="E514" s="2"/>
      <c r="F514" s="2"/>
      <c r="G514" s="2"/>
      <c r="H514" s="2"/>
      <c r="I514" s="2"/>
    </row>
    <row r="515" spans="1:9" ht="16.5" customHeight="1">
      <c r="A515" s="50"/>
      <c r="B515" s="2"/>
      <c r="C515" s="2"/>
      <c r="D515" s="2"/>
      <c r="E515" s="2"/>
      <c r="F515" s="2"/>
      <c r="G515" s="2"/>
      <c r="H515" s="2"/>
      <c r="I515" s="2"/>
    </row>
    <row r="516" spans="1:9" ht="16.5" customHeight="1">
      <c r="A516" s="50"/>
      <c r="B516" s="2"/>
      <c r="C516" s="2"/>
      <c r="D516" s="2"/>
      <c r="E516" s="2"/>
      <c r="F516" s="2"/>
      <c r="G516" s="2"/>
      <c r="H516" s="2"/>
      <c r="I516" s="2"/>
    </row>
    <row r="517" spans="1:9" ht="16.5" customHeight="1">
      <c r="A517" s="50"/>
      <c r="B517" s="2"/>
      <c r="C517" s="2"/>
      <c r="D517" s="2"/>
      <c r="E517" s="2"/>
      <c r="F517" s="2"/>
      <c r="G517" s="2"/>
      <c r="H517" s="2"/>
      <c r="I517" s="2"/>
    </row>
    <row r="518" spans="1:9" ht="16.5" customHeight="1">
      <c r="A518" s="50"/>
      <c r="B518" s="2"/>
      <c r="C518" s="2"/>
      <c r="D518" s="2"/>
      <c r="E518" s="2"/>
      <c r="F518" s="2"/>
      <c r="G518" s="2"/>
      <c r="H518" s="2"/>
      <c r="I518" s="2"/>
    </row>
    <row r="519" spans="1:9" ht="16.5" customHeight="1">
      <c r="A519" s="50"/>
      <c r="B519" s="2"/>
      <c r="C519" s="2"/>
      <c r="D519" s="2"/>
      <c r="E519" s="2"/>
      <c r="F519" s="2"/>
      <c r="G519" s="2"/>
      <c r="H519" s="2"/>
      <c r="I519" s="2"/>
    </row>
    <row r="520" spans="1:9" ht="16.5" customHeight="1">
      <c r="A520" s="50"/>
      <c r="B520" s="2"/>
      <c r="C520" s="2"/>
      <c r="D520" s="2"/>
      <c r="E520" s="2"/>
      <c r="F520" s="2"/>
      <c r="G520" s="2"/>
      <c r="H520" s="2"/>
      <c r="I520" s="2"/>
    </row>
    <row r="521" spans="1:9" ht="16.5" customHeight="1">
      <c r="A521" s="50"/>
      <c r="B521" s="2"/>
      <c r="C521" s="2"/>
      <c r="D521" s="2"/>
      <c r="E521" s="2"/>
      <c r="F521" s="2"/>
      <c r="G521" s="2"/>
      <c r="H521" s="2"/>
      <c r="I521" s="2"/>
    </row>
    <row r="522" spans="1:9" ht="16.5" customHeight="1">
      <c r="A522" s="50"/>
      <c r="B522" s="2"/>
      <c r="C522" s="2"/>
      <c r="D522" s="2"/>
      <c r="E522" s="2"/>
      <c r="F522" s="2"/>
      <c r="G522" s="2"/>
      <c r="H522" s="2"/>
      <c r="I522" s="2"/>
    </row>
    <row r="523" spans="1:9" ht="16.5" customHeight="1">
      <c r="A523" s="50"/>
      <c r="B523" s="2"/>
      <c r="C523" s="2"/>
      <c r="D523" s="2"/>
      <c r="E523" s="2"/>
      <c r="F523" s="2"/>
      <c r="G523" s="2"/>
      <c r="H523" s="2"/>
      <c r="I523" s="2"/>
    </row>
    <row r="524" spans="1:9" ht="16.5" customHeight="1">
      <c r="A524" s="50"/>
      <c r="B524" s="2"/>
      <c r="C524" s="2"/>
      <c r="D524" s="2"/>
      <c r="E524" s="2"/>
      <c r="F524" s="2"/>
      <c r="G524" s="2"/>
      <c r="H524" s="2"/>
      <c r="I524" s="2"/>
    </row>
    <row r="525" spans="1:9" ht="16.5" customHeight="1">
      <c r="A525" s="50"/>
      <c r="B525" s="2"/>
      <c r="C525" s="2"/>
      <c r="D525" s="2"/>
      <c r="E525" s="2"/>
      <c r="F525" s="2"/>
      <c r="G525" s="2"/>
      <c r="H525" s="2"/>
      <c r="I525" s="2"/>
    </row>
    <row r="526" spans="1:9" ht="16.5" customHeight="1">
      <c r="A526" s="50"/>
      <c r="B526" s="2"/>
      <c r="C526" s="2"/>
      <c r="D526" s="2"/>
      <c r="E526" s="2"/>
      <c r="F526" s="2"/>
      <c r="G526" s="2"/>
      <c r="H526" s="2"/>
      <c r="I526" s="2"/>
    </row>
    <row r="527" spans="1:9" ht="16.5" customHeight="1">
      <c r="A527" s="50"/>
      <c r="B527" s="2"/>
      <c r="C527" s="2"/>
      <c r="D527" s="2"/>
      <c r="E527" s="2"/>
      <c r="F527" s="2"/>
      <c r="G527" s="2"/>
      <c r="H527" s="2"/>
      <c r="I527" s="2"/>
    </row>
    <row r="528" spans="1:9" ht="16.5" customHeight="1">
      <c r="A528" s="50"/>
      <c r="B528" s="2"/>
      <c r="C528" s="2"/>
      <c r="D528" s="2"/>
      <c r="E528" s="2"/>
      <c r="F528" s="2"/>
      <c r="G528" s="2"/>
      <c r="H528" s="2"/>
      <c r="I528" s="2"/>
    </row>
    <row r="529" spans="1:9" ht="16.5" customHeight="1">
      <c r="A529" s="50"/>
      <c r="B529" s="2"/>
      <c r="C529" s="2"/>
      <c r="D529" s="2"/>
      <c r="E529" s="2"/>
      <c r="F529" s="2"/>
      <c r="G529" s="2"/>
      <c r="H529" s="2"/>
      <c r="I529" s="2"/>
    </row>
    <row r="530" spans="1:9" ht="16.5" customHeight="1">
      <c r="A530" s="50"/>
      <c r="B530" s="2"/>
      <c r="C530" s="2"/>
      <c r="D530" s="2"/>
      <c r="E530" s="2"/>
      <c r="F530" s="2"/>
      <c r="G530" s="2"/>
      <c r="H530" s="2"/>
      <c r="I530" s="2"/>
    </row>
    <row r="531" spans="1:9" ht="16.5" customHeight="1">
      <c r="A531" s="50"/>
      <c r="B531" s="2"/>
      <c r="C531" s="2"/>
      <c r="D531" s="2"/>
      <c r="E531" s="2"/>
      <c r="F531" s="2"/>
      <c r="G531" s="2"/>
      <c r="H531" s="2"/>
      <c r="I531" s="2"/>
    </row>
    <row r="532" spans="1:9" ht="16.5" customHeight="1">
      <c r="A532" s="50"/>
      <c r="B532" s="2"/>
      <c r="C532" s="2"/>
      <c r="D532" s="2"/>
      <c r="E532" s="2"/>
      <c r="F532" s="2"/>
      <c r="G532" s="2"/>
      <c r="H532" s="2"/>
      <c r="I532" s="2"/>
    </row>
    <row r="533" spans="1:9" ht="16.5" customHeight="1">
      <c r="A533" s="50"/>
      <c r="B533" s="2"/>
      <c r="C533" s="2"/>
      <c r="D533" s="2"/>
      <c r="E533" s="2"/>
      <c r="F533" s="2"/>
      <c r="G533" s="2"/>
      <c r="H533" s="2"/>
      <c r="I533" s="2"/>
    </row>
    <row r="534" spans="1:9" ht="16.5" customHeight="1">
      <c r="A534" s="50"/>
      <c r="B534" s="2"/>
      <c r="C534" s="2"/>
      <c r="D534" s="2"/>
      <c r="E534" s="2"/>
      <c r="F534" s="2"/>
      <c r="G534" s="2"/>
      <c r="H534" s="2"/>
      <c r="I534" s="2"/>
    </row>
    <row r="535" spans="1:9" ht="16.5" customHeight="1">
      <c r="A535" s="50"/>
      <c r="B535" s="2"/>
      <c r="C535" s="2"/>
      <c r="D535" s="2"/>
      <c r="E535" s="2"/>
      <c r="F535" s="2"/>
      <c r="G535" s="2"/>
      <c r="H535" s="2"/>
      <c r="I535" s="2"/>
    </row>
    <row r="536" spans="1:9" ht="16.5" customHeight="1">
      <c r="A536" s="50"/>
      <c r="B536" s="2"/>
      <c r="C536" s="2"/>
      <c r="D536" s="2"/>
      <c r="E536" s="2"/>
      <c r="F536" s="2"/>
      <c r="G536" s="2"/>
      <c r="H536" s="2"/>
      <c r="I536" s="2"/>
    </row>
    <row r="537" spans="1:9" ht="16.5" customHeight="1">
      <c r="A537" s="50"/>
      <c r="B537" s="2"/>
      <c r="C537" s="2"/>
      <c r="D537" s="2"/>
      <c r="E537" s="2"/>
      <c r="F537" s="2"/>
      <c r="G537" s="2"/>
      <c r="H537" s="2"/>
      <c r="I537" s="2"/>
    </row>
    <row r="538" spans="1:9" ht="16.5" customHeight="1">
      <c r="A538" s="50"/>
      <c r="B538" s="2"/>
      <c r="C538" s="2"/>
      <c r="D538" s="2"/>
      <c r="E538" s="2"/>
      <c r="F538" s="2"/>
      <c r="G538" s="2"/>
      <c r="H538" s="2"/>
      <c r="I538" s="2"/>
    </row>
    <row r="539" spans="1:9" ht="16.5" customHeight="1">
      <c r="A539" s="50"/>
      <c r="B539" s="2"/>
      <c r="C539" s="2"/>
      <c r="D539" s="2"/>
      <c r="E539" s="2"/>
      <c r="F539" s="2"/>
      <c r="G539" s="2"/>
      <c r="H539" s="2"/>
      <c r="I539" s="2"/>
    </row>
    <row r="540" spans="1:9" ht="16.5" customHeight="1">
      <c r="A540" s="50"/>
      <c r="B540" s="2"/>
      <c r="C540" s="2"/>
      <c r="D540" s="2"/>
      <c r="E540" s="2"/>
      <c r="F540" s="2"/>
      <c r="G540" s="2"/>
      <c r="H540" s="2"/>
      <c r="I540" s="2"/>
    </row>
    <row r="541" spans="1:9" ht="16.5" customHeight="1">
      <c r="A541" s="50"/>
      <c r="B541" s="2"/>
      <c r="C541" s="2"/>
      <c r="D541" s="2"/>
      <c r="E541" s="2"/>
      <c r="F541" s="2"/>
      <c r="G541" s="2"/>
      <c r="H541" s="2"/>
      <c r="I541" s="2"/>
    </row>
    <row r="542" spans="1:9" ht="16.5" customHeight="1">
      <c r="A542" s="50"/>
      <c r="B542" s="2"/>
      <c r="C542" s="2"/>
      <c r="D542" s="2"/>
      <c r="E542" s="2"/>
      <c r="F542" s="2"/>
      <c r="G542" s="2"/>
      <c r="H542" s="2"/>
      <c r="I542" s="2"/>
    </row>
    <row r="543" spans="1:9" ht="16.5" customHeight="1">
      <c r="A543" s="50"/>
      <c r="B543" s="2"/>
      <c r="C543" s="2"/>
      <c r="D543" s="2"/>
      <c r="E543" s="2"/>
      <c r="F543" s="2"/>
      <c r="G543" s="2"/>
      <c r="H543" s="2"/>
      <c r="I543" s="2"/>
    </row>
    <row r="544" spans="1:9" ht="16.5" customHeight="1">
      <c r="A544" s="50"/>
      <c r="B544" s="2"/>
      <c r="C544" s="2"/>
      <c r="D544" s="2"/>
      <c r="E544" s="2"/>
      <c r="F544" s="2"/>
      <c r="G544" s="2"/>
      <c r="H544" s="2"/>
      <c r="I544" s="2"/>
    </row>
    <row r="545" spans="1:9" ht="16.5" customHeight="1">
      <c r="A545" s="50"/>
      <c r="B545" s="2"/>
      <c r="C545" s="2"/>
      <c r="D545" s="2"/>
      <c r="E545" s="2"/>
      <c r="F545" s="2"/>
      <c r="G545" s="2"/>
      <c r="H545" s="2"/>
      <c r="I545" s="2"/>
    </row>
    <row r="546" spans="1:9" ht="16.5" customHeight="1">
      <c r="A546" s="50"/>
      <c r="B546" s="2"/>
      <c r="C546" s="2"/>
      <c r="D546" s="2"/>
      <c r="E546" s="2"/>
      <c r="F546" s="2"/>
      <c r="G546" s="2"/>
      <c r="H546" s="2"/>
      <c r="I546" s="2"/>
    </row>
    <row r="547" spans="1:9" ht="16.5" customHeight="1">
      <c r="A547" s="50"/>
      <c r="B547" s="2"/>
      <c r="C547" s="2"/>
      <c r="D547" s="2"/>
      <c r="E547" s="2"/>
      <c r="F547" s="2"/>
      <c r="G547" s="2"/>
      <c r="H547" s="2"/>
      <c r="I547" s="2"/>
    </row>
    <row r="548" spans="1:9" ht="16.5" customHeight="1">
      <c r="A548" s="50"/>
      <c r="B548" s="2"/>
      <c r="C548" s="2"/>
      <c r="D548" s="2"/>
      <c r="E548" s="2"/>
      <c r="F548" s="2"/>
      <c r="G548" s="2"/>
      <c r="H548" s="2"/>
      <c r="I548" s="2"/>
    </row>
    <row r="549" spans="1:9" ht="16.5" customHeight="1">
      <c r="A549" s="50"/>
      <c r="B549" s="2"/>
      <c r="C549" s="2"/>
      <c r="D549" s="2"/>
      <c r="E549" s="2"/>
      <c r="F549" s="2"/>
      <c r="G549" s="2"/>
      <c r="H549" s="2"/>
      <c r="I549" s="2"/>
    </row>
    <row r="550" spans="1:9" ht="16.5" customHeight="1">
      <c r="A550" s="50"/>
      <c r="B550" s="2"/>
      <c r="C550" s="2"/>
      <c r="D550" s="2"/>
      <c r="E550" s="2"/>
      <c r="F550" s="2"/>
      <c r="G550" s="2"/>
      <c r="H550" s="2"/>
      <c r="I550" s="2"/>
    </row>
    <row r="551" spans="1:9" ht="16.5" customHeight="1">
      <c r="A551" s="50"/>
      <c r="B551" s="2"/>
      <c r="C551" s="2"/>
      <c r="D551" s="2"/>
      <c r="E551" s="2"/>
      <c r="F551" s="2"/>
      <c r="G551" s="2"/>
      <c r="H551" s="2"/>
      <c r="I551" s="2"/>
    </row>
    <row r="552" spans="1:9" ht="16.5" customHeight="1">
      <c r="A552" s="50"/>
      <c r="B552" s="2"/>
      <c r="C552" s="2"/>
      <c r="D552" s="2"/>
      <c r="E552" s="2"/>
      <c r="F552" s="2"/>
      <c r="G552" s="2"/>
      <c r="H552" s="2"/>
      <c r="I552" s="2"/>
    </row>
    <row r="553" spans="1:9" ht="16.5" customHeight="1">
      <c r="A553" s="50"/>
      <c r="B553" s="2"/>
      <c r="C553" s="2"/>
      <c r="D553" s="2"/>
      <c r="E553" s="2"/>
      <c r="F553" s="2"/>
      <c r="G553" s="2"/>
      <c r="H553" s="2"/>
      <c r="I553" s="2"/>
    </row>
    <row r="554" spans="1:9" ht="16.5" customHeight="1">
      <c r="A554" s="50"/>
      <c r="B554" s="2"/>
      <c r="C554" s="2"/>
      <c r="D554" s="2"/>
      <c r="E554" s="2"/>
      <c r="F554" s="2"/>
      <c r="G554" s="2"/>
      <c r="H554" s="2"/>
      <c r="I554" s="2"/>
    </row>
    <row r="555" spans="1:9" ht="16.5" customHeight="1">
      <c r="A555" s="50"/>
      <c r="B555" s="2"/>
      <c r="C555" s="2"/>
      <c r="D555" s="2"/>
      <c r="E555" s="2"/>
      <c r="F555" s="2"/>
      <c r="G555" s="2"/>
      <c r="H555" s="2"/>
      <c r="I555" s="2"/>
    </row>
    <row r="556" spans="1:9" ht="16.5" customHeight="1">
      <c r="A556" s="50"/>
      <c r="B556" s="2"/>
      <c r="C556" s="2"/>
      <c r="D556" s="2"/>
      <c r="E556" s="2"/>
      <c r="F556" s="2"/>
      <c r="G556" s="2"/>
      <c r="H556" s="2"/>
      <c r="I556" s="2"/>
    </row>
    <row r="557" spans="1:9" ht="16.5" customHeight="1">
      <c r="A557" s="50"/>
      <c r="B557" s="2"/>
      <c r="C557" s="2"/>
      <c r="D557" s="2"/>
      <c r="E557" s="2"/>
      <c r="F557" s="2"/>
      <c r="G557" s="2"/>
      <c r="H557" s="2"/>
      <c r="I557" s="2"/>
    </row>
    <row r="558" spans="1:9" ht="16.5" customHeight="1">
      <c r="A558" s="50"/>
      <c r="B558" s="2"/>
      <c r="C558" s="2"/>
      <c r="D558" s="2"/>
      <c r="E558" s="2"/>
      <c r="F558" s="2"/>
      <c r="G558" s="2"/>
      <c r="H558" s="2"/>
      <c r="I558" s="2"/>
    </row>
    <row r="559" spans="1:9" ht="16.5" customHeight="1">
      <c r="A559" s="50"/>
      <c r="B559" s="2"/>
      <c r="C559" s="2"/>
      <c r="D559" s="2"/>
      <c r="E559" s="2"/>
      <c r="F559" s="2"/>
      <c r="G559" s="2"/>
      <c r="H559" s="2"/>
      <c r="I559" s="2"/>
    </row>
    <row r="560" spans="1:9" ht="16.5" customHeight="1">
      <c r="A560" s="50"/>
      <c r="B560" s="2"/>
      <c r="C560" s="2"/>
      <c r="D560" s="2"/>
      <c r="E560" s="2"/>
      <c r="F560" s="2"/>
      <c r="G560" s="2"/>
      <c r="H560" s="2"/>
      <c r="I560" s="2"/>
    </row>
    <row r="561" spans="1:9" ht="16.5" customHeight="1">
      <c r="A561" s="50"/>
      <c r="B561" s="2"/>
      <c r="C561" s="2"/>
      <c r="D561" s="2"/>
      <c r="E561" s="2"/>
      <c r="F561" s="2"/>
      <c r="G561" s="2"/>
      <c r="H561" s="2"/>
      <c r="I561" s="2"/>
    </row>
    <row r="562" spans="1:9" ht="16.5" customHeight="1">
      <c r="A562" s="50"/>
      <c r="B562" s="2"/>
      <c r="C562" s="2"/>
      <c r="D562" s="2"/>
      <c r="E562" s="2"/>
      <c r="F562" s="2"/>
      <c r="G562" s="2"/>
      <c r="H562" s="2"/>
      <c r="I562" s="2"/>
    </row>
    <row r="563" spans="1:9" ht="16.5" customHeight="1">
      <c r="A563" s="50"/>
      <c r="B563" s="2"/>
      <c r="C563" s="2"/>
      <c r="D563" s="2"/>
      <c r="E563" s="2"/>
      <c r="F563" s="2"/>
      <c r="G563" s="2"/>
      <c r="H563" s="2"/>
      <c r="I563" s="2"/>
    </row>
    <row r="564" spans="1:9" ht="16.5" customHeight="1">
      <c r="A564" s="50"/>
      <c r="B564" s="2"/>
      <c r="C564" s="2"/>
      <c r="D564" s="2"/>
      <c r="E564" s="2"/>
      <c r="F564" s="2"/>
      <c r="G564" s="2"/>
      <c r="H564" s="2"/>
      <c r="I564" s="2"/>
    </row>
    <row r="565" spans="1:9" ht="16.5" customHeight="1">
      <c r="A565" s="50"/>
      <c r="B565" s="2"/>
      <c r="C565" s="2"/>
      <c r="D565" s="2"/>
      <c r="E565" s="2"/>
      <c r="F565" s="2"/>
      <c r="G565" s="2"/>
      <c r="H565" s="2"/>
      <c r="I565" s="2"/>
    </row>
    <row r="566" spans="1:9" ht="16.5" customHeight="1">
      <c r="A566" s="50"/>
      <c r="B566" s="2"/>
      <c r="C566" s="2"/>
      <c r="D566" s="2"/>
      <c r="E566" s="2"/>
      <c r="F566" s="2"/>
      <c r="G566" s="2"/>
      <c r="H566" s="2"/>
      <c r="I566" s="2"/>
    </row>
    <row r="567" spans="1:9" ht="16.5" customHeight="1">
      <c r="A567" s="50"/>
      <c r="B567" s="2"/>
      <c r="C567" s="2"/>
      <c r="D567" s="2"/>
      <c r="E567" s="2"/>
      <c r="F567" s="2"/>
      <c r="G567" s="2"/>
      <c r="H567" s="2"/>
      <c r="I567" s="2"/>
    </row>
    <row r="568" spans="1:9" ht="16.5" customHeight="1">
      <c r="A568" s="50"/>
      <c r="B568" s="2"/>
      <c r="C568" s="2"/>
      <c r="D568" s="2"/>
      <c r="E568" s="2"/>
      <c r="F568" s="2"/>
      <c r="G568" s="2"/>
      <c r="H568" s="2"/>
      <c r="I568" s="2"/>
    </row>
    <row r="569" spans="1:9" ht="16.5" customHeight="1">
      <c r="A569" s="50"/>
      <c r="B569" s="2"/>
      <c r="C569" s="2"/>
      <c r="D569" s="2"/>
      <c r="E569" s="2"/>
      <c r="F569" s="2"/>
      <c r="G569" s="2"/>
      <c r="H569" s="2"/>
      <c r="I569" s="2"/>
    </row>
    <row r="570" spans="1:9" ht="16.5" customHeight="1">
      <c r="A570" s="50"/>
      <c r="B570" s="2"/>
      <c r="C570" s="2"/>
      <c r="D570" s="2"/>
      <c r="E570" s="2"/>
      <c r="F570" s="2"/>
      <c r="G570" s="2"/>
      <c r="H570" s="2"/>
      <c r="I570" s="2"/>
    </row>
    <row r="571" spans="1:9" ht="16.5" customHeight="1">
      <c r="A571" s="50"/>
      <c r="B571" s="2"/>
      <c r="C571" s="2"/>
      <c r="D571" s="2"/>
      <c r="E571" s="2"/>
      <c r="F571" s="2"/>
      <c r="G571" s="2"/>
      <c r="H571" s="2"/>
      <c r="I571" s="2"/>
    </row>
    <row r="572" spans="1:9" ht="16.5" customHeight="1">
      <c r="A572" s="50"/>
      <c r="B572" s="2"/>
      <c r="C572" s="2"/>
      <c r="D572" s="2"/>
      <c r="E572" s="2"/>
      <c r="F572" s="2"/>
      <c r="G572" s="2"/>
      <c r="H572" s="2"/>
      <c r="I572" s="2"/>
    </row>
    <row r="573" spans="1:9" ht="16.5" customHeight="1">
      <c r="A573" s="50"/>
      <c r="B573" s="2"/>
      <c r="C573" s="2"/>
      <c r="D573" s="2"/>
      <c r="E573" s="2"/>
      <c r="F573" s="2"/>
      <c r="G573" s="2"/>
      <c r="H573" s="2"/>
      <c r="I573" s="2"/>
    </row>
    <row r="574" spans="1:9" ht="16.5" customHeight="1">
      <c r="A574" s="50"/>
      <c r="B574" s="2"/>
      <c r="C574" s="2"/>
      <c r="D574" s="2"/>
      <c r="E574" s="2"/>
      <c r="F574" s="2"/>
      <c r="G574" s="2"/>
      <c r="H574" s="2"/>
      <c r="I574" s="2"/>
    </row>
    <row r="575" spans="1:9" ht="16.5" customHeight="1">
      <c r="A575" s="50"/>
      <c r="B575" s="2"/>
      <c r="C575" s="2"/>
      <c r="D575" s="2"/>
      <c r="E575" s="2"/>
      <c r="F575" s="2"/>
      <c r="G575" s="2"/>
      <c r="H575" s="2"/>
      <c r="I575" s="2"/>
    </row>
    <row r="576" spans="1:9" ht="16.5" customHeight="1">
      <c r="A576" s="50"/>
      <c r="B576" s="2"/>
      <c r="C576" s="2"/>
      <c r="D576" s="2"/>
      <c r="E576" s="2"/>
      <c r="F576" s="2"/>
      <c r="G576" s="2"/>
      <c r="H576" s="2"/>
      <c r="I576" s="2"/>
    </row>
    <row r="577" spans="1:9" ht="16.5" customHeight="1">
      <c r="A577" s="50"/>
      <c r="B577" s="2"/>
      <c r="C577" s="2"/>
      <c r="D577" s="2"/>
      <c r="E577" s="2"/>
      <c r="F577" s="2"/>
      <c r="G577" s="2"/>
      <c r="H577" s="2"/>
      <c r="I577" s="2"/>
    </row>
    <row r="578" spans="1:9" ht="16.5" customHeight="1">
      <c r="A578" s="50"/>
      <c r="B578" s="2"/>
      <c r="C578" s="2"/>
      <c r="D578" s="2"/>
      <c r="E578" s="2"/>
      <c r="F578" s="2"/>
      <c r="G578" s="2"/>
      <c r="H578" s="2"/>
      <c r="I578" s="2"/>
    </row>
    <row r="579" spans="1:9" ht="16.5" customHeight="1">
      <c r="A579" s="50"/>
      <c r="B579" s="2"/>
      <c r="C579" s="2"/>
      <c r="D579" s="2"/>
      <c r="E579" s="2"/>
      <c r="F579" s="2"/>
      <c r="G579" s="2"/>
      <c r="H579" s="2"/>
      <c r="I579" s="2"/>
    </row>
    <row r="580" spans="1:9" ht="16.5" customHeight="1">
      <c r="A580" s="50"/>
      <c r="B580" s="2"/>
      <c r="C580" s="2"/>
      <c r="D580" s="2"/>
      <c r="E580" s="2"/>
      <c r="F580" s="2"/>
      <c r="G580" s="2"/>
      <c r="H580" s="2"/>
      <c r="I580" s="2"/>
    </row>
    <row r="581" spans="1:9" ht="16.5" customHeight="1">
      <c r="A581" s="50"/>
      <c r="B581" s="2"/>
      <c r="C581" s="2"/>
      <c r="D581" s="2"/>
      <c r="E581" s="2"/>
      <c r="F581" s="2"/>
      <c r="G581" s="2"/>
      <c r="H581" s="2"/>
      <c r="I581" s="2"/>
    </row>
    <row r="582" spans="1:9" ht="16.5" customHeight="1">
      <c r="A582" s="50"/>
      <c r="B582" s="2"/>
      <c r="C582" s="2"/>
      <c r="D582" s="2"/>
      <c r="E582" s="2"/>
      <c r="F582" s="2"/>
      <c r="G582" s="2"/>
      <c r="H582" s="2"/>
      <c r="I582" s="2"/>
    </row>
    <row r="583" spans="1:9" ht="16.5" customHeight="1">
      <c r="A583" s="50"/>
      <c r="B583" s="2"/>
      <c r="C583" s="2"/>
      <c r="D583" s="2"/>
      <c r="E583" s="2"/>
      <c r="F583" s="2"/>
      <c r="G583" s="2"/>
      <c r="H583" s="2"/>
      <c r="I583" s="2"/>
    </row>
    <row r="584" spans="1:9" ht="16.5" customHeight="1">
      <c r="A584" s="50"/>
      <c r="B584" s="2"/>
      <c r="C584" s="2"/>
      <c r="D584" s="2"/>
      <c r="E584" s="2"/>
      <c r="F584" s="2"/>
      <c r="G584" s="2"/>
      <c r="H584" s="2"/>
      <c r="I584" s="2"/>
    </row>
    <row r="585" spans="1:9" ht="16.5" customHeight="1">
      <c r="A585" s="50"/>
      <c r="B585" s="2"/>
      <c r="C585" s="2"/>
      <c r="D585" s="2"/>
      <c r="E585" s="2"/>
      <c r="F585" s="2"/>
      <c r="G585" s="2"/>
      <c r="H585" s="2"/>
      <c r="I585" s="2"/>
    </row>
    <row r="586" spans="1:9" ht="16.5" customHeight="1">
      <c r="A586" s="50"/>
      <c r="B586" s="2"/>
      <c r="C586" s="2"/>
      <c r="D586" s="2"/>
      <c r="E586" s="2"/>
      <c r="F586" s="2"/>
      <c r="G586" s="2"/>
      <c r="H586" s="2"/>
      <c r="I586" s="2"/>
    </row>
    <row r="587" spans="1:9" ht="16.5" customHeight="1">
      <c r="A587" s="50"/>
      <c r="B587" s="2"/>
      <c r="C587" s="2"/>
      <c r="D587" s="2"/>
      <c r="E587" s="2"/>
      <c r="F587" s="2"/>
      <c r="G587" s="2"/>
      <c r="H587" s="2"/>
      <c r="I587" s="2"/>
    </row>
    <row r="588" spans="1:9" ht="16.5" customHeight="1">
      <c r="A588" s="50"/>
      <c r="B588" s="2"/>
      <c r="C588" s="2"/>
      <c r="D588" s="2"/>
      <c r="E588" s="2"/>
      <c r="F588" s="2"/>
      <c r="G588" s="2"/>
      <c r="H588" s="2"/>
      <c r="I588" s="2"/>
    </row>
    <row r="589" spans="1:9" ht="16.5" customHeight="1">
      <c r="A589" s="50"/>
      <c r="B589" s="2"/>
      <c r="C589" s="2"/>
      <c r="D589" s="2"/>
      <c r="E589" s="2"/>
      <c r="F589" s="2"/>
      <c r="G589" s="2"/>
      <c r="H589" s="2"/>
      <c r="I589" s="2"/>
    </row>
    <row r="590" spans="1:9" ht="16.5" customHeight="1">
      <c r="A590" s="50"/>
      <c r="B590" s="2"/>
      <c r="C590" s="2"/>
      <c r="D590" s="2"/>
      <c r="E590" s="2"/>
      <c r="F590" s="2"/>
      <c r="G590" s="2"/>
      <c r="H590" s="2"/>
      <c r="I590" s="2"/>
    </row>
    <row r="591" spans="1:9" ht="16.5" customHeight="1">
      <c r="A591" s="50"/>
      <c r="B591" s="2"/>
      <c r="C591" s="2"/>
      <c r="D591" s="2"/>
      <c r="E591" s="2"/>
      <c r="F591" s="2"/>
      <c r="G591" s="2"/>
      <c r="H591" s="2"/>
      <c r="I591" s="2"/>
    </row>
    <row r="592" spans="1:9" ht="16.5" customHeight="1">
      <c r="A592" s="50"/>
      <c r="B592" s="2"/>
      <c r="C592" s="2"/>
      <c r="D592" s="2"/>
      <c r="E592" s="2"/>
      <c r="F592" s="2"/>
      <c r="G592" s="2"/>
      <c r="H592" s="2"/>
      <c r="I592" s="2"/>
    </row>
    <row r="593" spans="1:9" ht="16.5" customHeight="1">
      <c r="A593" s="50"/>
      <c r="B593" s="2"/>
      <c r="C593" s="2"/>
      <c r="D593" s="2"/>
      <c r="E593" s="2"/>
      <c r="F593" s="2"/>
      <c r="G593" s="2"/>
      <c r="H593" s="2"/>
      <c r="I593" s="2"/>
    </row>
    <row r="594" spans="1:9" ht="16.5" customHeight="1">
      <c r="A594" s="50"/>
      <c r="B594" s="2"/>
      <c r="C594" s="2"/>
      <c r="D594" s="2"/>
      <c r="E594" s="2"/>
      <c r="F594" s="2"/>
      <c r="G594" s="2"/>
      <c r="H594" s="2"/>
      <c r="I594" s="2"/>
    </row>
    <row r="595" spans="1:9" ht="16.5" customHeight="1">
      <c r="A595" s="50"/>
      <c r="B595" s="2"/>
      <c r="C595" s="2"/>
      <c r="D595" s="2"/>
      <c r="E595" s="2"/>
      <c r="F595" s="2"/>
      <c r="G595" s="2"/>
      <c r="H595" s="2"/>
      <c r="I595" s="2"/>
    </row>
    <row r="596" spans="1:9" ht="16.5" customHeight="1">
      <c r="A596" s="50"/>
      <c r="B596" s="2"/>
      <c r="C596" s="2"/>
      <c r="D596" s="2"/>
      <c r="E596" s="2"/>
      <c r="F596" s="2"/>
      <c r="G596" s="2"/>
      <c r="H596" s="2"/>
      <c r="I596" s="2"/>
    </row>
    <row r="597" spans="1:9" ht="16.5" customHeight="1">
      <c r="A597" s="50"/>
      <c r="B597" s="2"/>
      <c r="C597" s="2"/>
      <c r="D597" s="2"/>
      <c r="E597" s="2"/>
      <c r="F597" s="2"/>
      <c r="G597" s="2"/>
      <c r="H597" s="2"/>
      <c r="I597" s="2"/>
    </row>
    <row r="598" spans="1:9" ht="16.5" customHeight="1">
      <c r="A598" s="50"/>
      <c r="B598" s="2"/>
      <c r="C598" s="2"/>
      <c r="D598" s="2"/>
      <c r="E598" s="2"/>
      <c r="F598" s="2"/>
      <c r="G598" s="2"/>
      <c r="H598" s="2"/>
      <c r="I598" s="2"/>
    </row>
    <row r="599" spans="1:9" ht="16.5" customHeight="1">
      <c r="A599" s="50"/>
      <c r="B599" s="2"/>
      <c r="C599" s="2"/>
      <c r="D599" s="2"/>
      <c r="E599" s="2"/>
      <c r="F599" s="2"/>
      <c r="G599" s="2"/>
      <c r="H599" s="2"/>
      <c r="I599" s="2"/>
    </row>
    <row r="600" spans="1:9" ht="16.5" customHeight="1">
      <c r="A600" s="50"/>
      <c r="B600" s="2"/>
      <c r="C600" s="2"/>
      <c r="D600" s="2"/>
      <c r="E600" s="2"/>
      <c r="F600" s="2"/>
      <c r="G600" s="2"/>
      <c r="H600" s="2"/>
      <c r="I600" s="2"/>
    </row>
    <row r="601" spans="1:9" ht="16.5" customHeight="1">
      <c r="A601" s="50"/>
      <c r="B601" s="2"/>
      <c r="C601" s="2"/>
      <c r="D601" s="2"/>
      <c r="E601" s="2"/>
      <c r="F601" s="2"/>
      <c r="G601" s="2"/>
      <c r="H601" s="2"/>
      <c r="I601" s="2"/>
    </row>
    <row r="602" spans="1:9" ht="16.5" customHeight="1">
      <c r="A602" s="50"/>
      <c r="B602" s="2"/>
      <c r="C602" s="2"/>
      <c r="D602" s="2"/>
      <c r="E602" s="2"/>
      <c r="F602" s="2"/>
      <c r="G602" s="2"/>
      <c r="H602" s="2"/>
      <c r="I602" s="2"/>
    </row>
    <row r="603" spans="1:9" ht="16.5" customHeight="1">
      <c r="A603" s="50"/>
      <c r="B603" s="2"/>
      <c r="C603" s="2"/>
      <c r="D603" s="2"/>
      <c r="E603" s="2"/>
      <c r="F603" s="2"/>
      <c r="G603" s="2"/>
      <c r="H603" s="2"/>
      <c r="I603" s="2"/>
    </row>
    <row r="604" spans="1:9" ht="16.5" customHeight="1">
      <c r="A604" s="50"/>
      <c r="B604" s="2"/>
      <c r="C604" s="2"/>
      <c r="D604" s="2"/>
      <c r="E604" s="2"/>
      <c r="F604" s="2"/>
      <c r="G604" s="2"/>
      <c r="H604" s="2"/>
      <c r="I604" s="2"/>
    </row>
    <row r="605" spans="1:9" ht="16.5" customHeight="1">
      <c r="A605" s="50"/>
      <c r="B605" s="2"/>
      <c r="C605" s="2"/>
      <c r="D605" s="2"/>
      <c r="E605" s="2"/>
      <c r="F605" s="2"/>
      <c r="G605" s="2"/>
      <c r="H605" s="2"/>
      <c r="I605" s="2"/>
    </row>
    <row r="606" spans="1:9" ht="16.5" customHeight="1">
      <c r="A606" s="50"/>
      <c r="B606" s="2"/>
      <c r="C606" s="2"/>
      <c r="D606" s="2"/>
      <c r="E606" s="2"/>
      <c r="F606" s="2"/>
      <c r="G606" s="2"/>
      <c r="H606" s="2"/>
      <c r="I606" s="2"/>
    </row>
    <row r="607" spans="1:9" ht="16.5" customHeight="1">
      <c r="A607" s="50"/>
      <c r="B607" s="2"/>
      <c r="C607" s="2"/>
      <c r="D607" s="2"/>
      <c r="E607" s="2"/>
      <c r="F607" s="2"/>
      <c r="G607" s="2"/>
      <c r="H607" s="2"/>
      <c r="I607" s="2"/>
    </row>
    <row r="608" spans="1:9" ht="16.5" customHeight="1">
      <c r="A608" s="50"/>
      <c r="B608" s="2"/>
      <c r="C608" s="2"/>
      <c r="D608" s="2"/>
      <c r="E608" s="2"/>
      <c r="F608" s="2"/>
      <c r="G608" s="2"/>
      <c r="H608" s="2"/>
      <c r="I608" s="2"/>
    </row>
    <row r="609" spans="1:9" ht="16.5" customHeight="1">
      <c r="A609" s="50"/>
      <c r="B609" s="2"/>
      <c r="C609" s="2"/>
      <c r="D609" s="2"/>
      <c r="E609" s="2"/>
      <c r="F609" s="2"/>
      <c r="G609" s="2"/>
      <c r="H609" s="2"/>
      <c r="I609" s="2"/>
    </row>
    <row r="610" spans="1:9" ht="16.5" customHeight="1">
      <c r="A610" s="50"/>
      <c r="B610" s="2"/>
      <c r="C610" s="2"/>
      <c r="D610" s="2"/>
      <c r="E610" s="2"/>
      <c r="F610" s="2"/>
      <c r="G610" s="2"/>
      <c r="H610" s="2"/>
      <c r="I610" s="2"/>
    </row>
    <row r="611" spans="1:9" ht="16.5" customHeight="1">
      <c r="A611" s="50"/>
      <c r="B611" s="2"/>
      <c r="C611" s="2"/>
      <c r="D611" s="2"/>
      <c r="E611" s="2"/>
      <c r="F611" s="2"/>
      <c r="G611" s="2"/>
      <c r="H611" s="2"/>
      <c r="I611" s="2"/>
    </row>
    <row r="612" spans="1:9" ht="16.5" customHeight="1">
      <c r="A612" s="50"/>
      <c r="B612" s="2"/>
      <c r="C612" s="2"/>
      <c r="D612" s="2"/>
      <c r="E612" s="2"/>
      <c r="F612" s="2"/>
      <c r="G612" s="2"/>
      <c r="H612" s="2"/>
      <c r="I612" s="2"/>
    </row>
    <row r="613" spans="1:9" ht="16.5" customHeight="1">
      <c r="A613" s="50"/>
      <c r="B613" s="2"/>
      <c r="C613" s="2"/>
      <c r="D613" s="2"/>
      <c r="E613" s="2"/>
      <c r="F613" s="2"/>
      <c r="G613" s="2"/>
      <c r="H613" s="2"/>
      <c r="I613" s="2"/>
    </row>
    <row r="614" spans="1:9" ht="16.5" customHeight="1">
      <c r="A614" s="50"/>
      <c r="B614" s="2"/>
      <c r="C614" s="2"/>
      <c r="D614" s="2"/>
      <c r="E614" s="2"/>
      <c r="F614" s="2"/>
      <c r="G614" s="2"/>
      <c r="H614" s="2"/>
      <c r="I614" s="2"/>
    </row>
    <row r="615" spans="1:9" ht="16.5" customHeight="1">
      <c r="A615" s="50"/>
      <c r="B615" s="2"/>
      <c r="C615" s="2"/>
      <c r="D615" s="2"/>
      <c r="E615" s="2"/>
      <c r="F615" s="2"/>
      <c r="G615" s="2"/>
      <c r="H615" s="2"/>
      <c r="I615" s="2"/>
    </row>
    <row r="616" spans="1:9" ht="16.5" customHeight="1">
      <c r="A616" s="50"/>
      <c r="B616" s="2"/>
      <c r="C616" s="2"/>
      <c r="D616" s="2"/>
      <c r="E616" s="2"/>
      <c r="F616" s="2"/>
      <c r="G616" s="2"/>
      <c r="H616" s="2"/>
      <c r="I616" s="2"/>
    </row>
    <row r="617" spans="1:9" ht="16.5" customHeight="1">
      <c r="A617" s="50"/>
      <c r="B617" s="2"/>
      <c r="C617" s="2"/>
      <c r="D617" s="2"/>
      <c r="E617" s="2"/>
      <c r="F617" s="2"/>
      <c r="G617" s="2"/>
      <c r="H617" s="2"/>
      <c r="I617" s="2"/>
    </row>
    <row r="618" spans="1:9" ht="16.5" customHeight="1">
      <c r="A618" s="50"/>
      <c r="B618" s="2"/>
      <c r="C618" s="2"/>
      <c r="D618" s="2"/>
      <c r="E618" s="2"/>
      <c r="F618" s="2"/>
      <c r="G618" s="2"/>
      <c r="H618" s="2"/>
      <c r="I618" s="2"/>
    </row>
    <row r="619" spans="1:9" ht="16.5" customHeight="1">
      <c r="A619" s="50"/>
      <c r="B619" s="2"/>
      <c r="C619" s="2"/>
      <c r="D619" s="2"/>
      <c r="E619" s="2"/>
      <c r="F619" s="2"/>
      <c r="G619" s="2"/>
      <c r="H619" s="2"/>
      <c r="I619" s="2"/>
    </row>
    <row r="620" spans="1:9" ht="16.5" customHeight="1">
      <c r="A620" s="50"/>
      <c r="B620" s="2"/>
      <c r="C620" s="2"/>
      <c r="D620" s="2"/>
      <c r="E620" s="2"/>
      <c r="F620" s="2"/>
      <c r="G620" s="2"/>
      <c r="H620" s="2"/>
      <c r="I620" s="2"/>
    </row>
    <row r="621" spans="1:9" ht="16.5" customHeight="1">
      <c r="A621" s="50"/>
      <c r="B621" s="2"/>
      <c r="C621" s="2"/>
      <c r="D621" s="2"/>
      <c r="E621" s="2"/>
      <c r="F621" s="2"/>
      <c r="G621" s="2"/>
      <c r="H621" s="2"/>
      <c r="I621" s="2"/>
    </row>
    <row r="622" spans="1:9" ht="16.5" customHeight="1">
      <c r="A622" s="50"/>
      <c r="B622" s="2"/>
      <c r="C622" s="2"/>
      <c r="D622" s="2"/>
      <c r="E622" s="2"/>
      <c r="F622" s="2"/>
      <c r="G622" s="2"/>
      <c r="H622" s="2"/>
      <c r="I622" s="2"/>
    </row>
    <row r="623" spans="1:9" ht="16.5" customHeight="1">
      <c r="A623" s="50"/>
      <c r="B623" s="2"/>
      <c r="C623" s="2"/>
      <c r="D623" s="2"/>
      <c r="E623" s="2"/>
      <c r="F623" s="2"/>
      <c r="G623" s="2"/>
      <c r="H623" s="2"/>
      <c r="I623" s="2"/>
    </row>
    <row r="624" spans="1:9" ht="16.5" customHeight="1">
      <c r="A624" s="50"/>
      <c r="B624" s="2"/>
      <c r="C624" s="2"/>
      <c r="D624" s="2"/>
      <c r="E624" s="2"/>
      <c r="F624" s="2"/>
      <c r="G624" s="2"/>
      <c r="H624" s="2"/>
      <c r="I624" s="2"/>
    </row>
    <row r="625" spans="1:9" ht="16.5" customHeight="1">
      <c r="A625" s="50"/>
      <c r="B625" s="2"/>
      <c r="C625" s="2"/>
      <c r="D625" s="2"/>
      <c r="E625" s="2"/>
      <c r="F625" s="2"/>
      <c r="G625" s="2"/>
      <c r="H625" s="2"/>
      <c r="I625" s="2"/>
    </row>
    <row r="626" spans="1:9" ht="16.5" customHeight="1">
      <c r="A626" s="50"/>
      <c r="B626" s="2"/>
      <c r="C626" s="2"/>
      <c r="D626" s="2"/>
      <c r="E626" s="2"/>
      <c r="F626" s="2"/>
      <c r="G626" s="2"/>
      <c r="H626" s="2"/>
      <c r="I626" s="2"/>
    </row>
    <row r="627" spans="1:9" ht="16.5" customHeight="1">
      <c r="A627" s="50"/>
      <c r="B627" s="2"/>
      <c r="C627" s="2"/>
      <c r="D627" s="2"/>
      <c r="E627" s="2"/>
      <c r="F627" s="2"/>
      <c r="G627" s="2"/>
      <c r="H627" s="2"/>
      <c r="I627" s="2"/>
    </row>
    <row r="628" spans="1:9" ht="16.5" customHeight="1">
      <c r="A628" s="50"/>
      <c r="B628" s="2"/>
      <c r="C628" s="2"/>
      <c r="D628" s="2"/>
      <c r="E628" s="2"/>
      <c r="F628" s="2"/>
      <c r="G628" s="2"/>
      <c r="H628" s="2"/>
      <c r="I628" s="2"/>
    </row>
    <row r="629" spans="1:9" ht="16.5" customHeight="1">
      <c r="A629" s="50"/>
      <c r="B629" s="2"/>
      <c r="C629" s="2"/>
      <c r="D629" s="2"/>
      <c r="E629" s="2"/>
      <c r="F629" s="2"/>
      <c r="G629" s="2"/>
      <c r="H629" s="2"/>
      <c r="I629" s="2"/>
    </row>
    <row r="630" spans="1:9" ht="16.5" customHeight="1">
      <c r="A630" s="50"/>
      <c r="B630" s="2"/>
      <c r="C630" s="2"/>
      <c r="D630" s="2"/>
      <c r="E630" s="2"/>
      <c r="F630" s="2"/>
      <c r="G630" s="2"/>
      <c r="H630" s="2"/>
      <c r="I630" s="2"/>
    </row>
    <row r="631" spans="1:9" ht="16.5" customHeight="1">
      <c r="A631" s="50"/>
      <c r="B631" s="2"/>
      <c r="C631" s="2"/>
      <c r="D631" s="2"/>
      <c r="E631" s="2"/>
      <c r="F631" s="2"/>
      <c r="G631" s="2"/>
      <c r="H631" s="2"/>
      <c r="I631" s="2"/>
    </row>
    <row r="632" spans="1:9" ht="16.5" customHeight="1">
      <c r="A632" s="50"/>
      <c r="B632" s="2"/>
      <c r="C632" s="2"/>
      <c r="D632" s="2"/>
      <c r="E632" s="2"/>
      <c r="F632" s="2"/>
      <c r="G632" s="2"/>
      <c r="H632" s="2"/>
      <c r="I632" s="2"/>
    </row>
    <row r="633" spans="1:9" ht="16.5" customHeight="1">
      <c r="A633" s="50"/>
      <c r="B633" s="2"/>
      <c r="C633" s="2"/>
      <c r="D633" s="2"/>
      <c r="E633" s="2"/>
      <c r="F633" s="2"/>
      <c r="G633" s="2"/>
      <c r="H633" s="2"/>
      <c r="I633" s="2"/>
    </row>
    <row r="634" spans="1:9" ht="16.5" customHeight="1">
      <c r="A634" s="50"/>
      <c r="B634" s="2"/>
      <c r="C634" s="2"/>
      <c r="D634" s="2"/>
      <c r="E634" s="2"/>
      <c r="F634" s="2"/>
      <c r="G634" s="2"/>
      <c r="H634" s="2"/>
      <c r="I634" s="2"/>
    </row>
    <row r="635" spans="1:9" ht="16.5" customHeight="1">
      <c r="A635" s="50"/>
      <c r="B635" s="2"/>
      <c r="C635" s="2"/>
      <c r="D635" s="2"/>
      <c r="E635" s="2"/>
      <c r="F635" s="2"/>
      <c r="G635" s="2"/>
      <c r="H635" s="2"/>
      <c r="I635" s="2"/>
    </row>
    <row r="636" spans="1:9" ht="16.5" customHeight="1">
      <c r="A636" s="50"/>
      <c r="B636" s="2"/>
      <c r="C636" s="2"/>
      <c r="D636" s="2"/>
      <c r="E636" s="2"/>
      <c r="F636" s="2"/>
      <c r="G636" s="2"/>
      <c r="H636" s="2"/>
      <c r="I636" s="2"/>
    </row>
    <row r="637" spans="1:9" ht="16.5" customHeight="1">
      <c r="A637" s="50"/>
      <c r="B637" s="2"/>
      <c r="C637" s="2"/>
      <c r="D637" s="2"/>
      <c r="E637" s="2"/>
      <c r="F637" s="2"/>
      <c r="G637" s="2"/>
      <c r="H637" s="2"/>
      <c r="I637" s="2"/>
    </row>
    <row r="638" spans="1:9" ht="16.5" customHeight="1">
      <c r="A638" s="50"/>
      <c r="B638" s="2"/>
      <c r="C638" s="2"/>
      <c r="D638" s="2"/>
      <c r="E638" s="2"/>
      <c r="F638" s="2"/>
      <c r="G638" s="2"/>
      <c r="H638" s="2"/>
      <c r="I638" s="2"/>
    </row>
    <row r="639" spans="1:9" ht="16.5" customHeight="1">
      <c r="A639" s="50"/>
      <c r="B639" s="2"/>
      <c r="C639" s="2"/>
      <c r="D639" s="2"/>
      <c r="E639" s="2"/>
      <c r="F639" s="2"/>
      <c r="G639" s="2"/>
      <c r="H639" s="2"/>
      <c r="I639" s="2"/>
    </row>
    <row r="640" spans="1:9" ht="16.5" customHeight="1">
      <c r="A640" s="50"/>
      <c r="B640" s="2"/>
      <c r="C640" s="2"/>
      <c r="D640" s="2"/>
      <c r="E640" s="2"/>
      <c r="F640" s="2"/>
      <c r="G640" s="2"/>
      <c r="H640" s="2"/>
      <c r="I640" s="2"/>
    </row>
    <row r="641" spans="1:9" ht="16.5" customHeight="1">
      <c r="A641" s="50"/>
      <c r="B641" s="2"/>
      <c r="C641" s="2"/>
      <c r="D641" s="2"/>
      <c r="E641" s="2"/>
      <c r="F641" s="2"/>
      <c r="G641" s="2"/>
      <c r="H641" s="2"/>
      <c r="I641" s="2"/>
    </row>
    <row r="642" spans="1:9" ht="16.5" customHeight="1">
      <c r="A642" s="50"/>
      <c r="B642" s="2"/>
      <c r="C642" s="2"/>
      <c r="D642" s="2"/>
      <c r="E642" s="2"/>
      <c r="F642" s="2"/>
      <c r="G642" s="2"/>
      <c r="H642" s="2"/>
      <c r="I642" s="2"/>
    </row>
    <row r="643" spans="1:9" ht="16.5" customHeight="1">
      <c r="A643" s="50"/>
      <c r="B643" s="2"/>
      <c r="C643" s="2"/>
      <c r="D643" s="2"/>
      <c r="E643" s="2"/>
      <c r="F643" s="2"/>
      <c r="G643" s="2"/>
      <c r="H643" s="2"/>
      <c r="I643" s="2"/>
    </row>
    <row r="644" spans="1:9" ht="16.5" customHeight="1">
      <c r="A644" s="50"/>
      <c r="B644" s="2"/>
      <c r="C644" s="2"/>
      <c r="D644" s="2"/>
      <c r="E644" s="2"/>
      <c r="F644" s="2"/>
      <c r="G644" s="2"/>
      <c r="H644" s="2"/>
      <c r="I644" s="2"/>
    </row>
    <row r="645" spans="1:9" ht="16.5" customHeight="1">
      <c r="A645" s="50"/>
      <c r="B645" s="2"/>
      <c r="C645" s="2"/>
      <c r="D645" s="2"/>
      <c r="E645" s="2"/>
      <c r="F645" s="2"/>
      <c r="G645" s="2"/>
      <c r="H645" s="2"/>
      <c r="I645" s="2"/>
    </row>
    <row r="646" spans="1:9" ht="16.5" customHeight="1">
      <c r="A646" s="50"/>
      <c r="B646" s="2"/>
      <c r="C646" s="2"/>
      <c r="D646" s="2"/>
      <c r="E646" s="2"/>
      <c r="F646" s="2"/>
      <c r="G646" s="2"/>
      <c r="H646" s="2"/>
      <c r="I646" s="2"/>
    </row>
    <row r="647" spans="1:9" ht="16.5" customHeight="1">
      <c r="A647" s="50"/>
      <c r="B647" s="2"/>
      <c r="C647" s="2"/>
      <c r="D647" s="2"/>
      <c r="E647" s="2"/>
      <c r="F647" s="2"/>
      <c r="G647" s="2"/>
      <c r="H647" s="2"/>
      <c r="I647" s="2"/>
    </row>
    <row r="648" spans="1:9" ht="16.5" customHeight="1">
      <c r="A648" s="50"/>
      <c r="B648" s="2"/>
      <c r="C648" s="2"/>
      <c r="D648" s="2"/>
      <c r="E648" s="2"/>
      <c r="F648" s="2"/>
      <c r="G648" s="2"/>
      <c r="H648" s="2"/>
      <c r="I648" s="2"/>
    </row>
    <row r="649" spans="1:9" ht="16.5" customHeight="1">
      <c r="A649" s="50"/>
      <c r="B649" s="2"/>
      <c r="C649" s="2"/>
      <c r="D649" s="2"/>
      <c r="E649" s="2"/>
      <c r="F649" s="2"/>
      <c r="G649" s="2"/>
      <c r="H649" s="2"/>
      <c r="I649" s="2"/>
    </row>
    <row r="650" spans="1:9" ht="16.5" customHeight="1">
      <c r="A650" s="50"/>
      <c r="B650" s="2"/>
      <c r="C650" s="2"/>
      <c r="D650" s="2"/>
      <c r="E650" s="2"/>
      <c r="F650" s="2"/>
      <c r="G650" s="2"/>
      <c r="H650" s="2"/>
      <c r="I650" s="2"/>
    </row>
    <row r="651" spans="1:9" ht="16.5" customHeight="1">
      <c r="A651" s="50"/>
      <c r="B651" s="2"/>
      <c r="C651" s="2"/>
      <c r="D651" s="2"/>
      <c r="E651" s="2"/>
      <c r="F651" s="2"/>
      <c r="G651" s="2"/>
      <c r="H651" s="2"/>
      <c r="I651" s="2"/>
    </row>
    <row r="652" spans="1:9" ht="16.5" customHeight="1">
      <c r="A652" s="50"/>
      <c r="B652" s="2"/>
      <c r="C652" s="2"/>
      <c r="D652" s="2"/>
      <c r="E652" s="2"/>
      <c r="F652" s="2"/>
      <c r="G652" s="2"/>
      <c r="H652" s="2"/>
      <c r="I652" s="2"/>
    </row>
    <row r="653" spans="1:9" ht="16.5" customHeight="1">
      <c r="A653" s="50"/>
      <c r="B653" s="2"/>
      <c r="C653" s="2"/>
      <c r="D653" s="2"/>
      <c r="E653" s="2"/>
      <c r="F653" s="2"/>
      <c r="G653" s="2"/>
      <c r="H653" s="2"/>
      <c r="I653" s="2"/>
    </row>
    <row r="654" spans="1:9" ht="16.5" customHeight="1">
      <c r="A654" s="50"/>
      <c r="B654" s="2"/>
      <c r="C654" s="2"/>
      <c r="D654" s="2"/>
      <c r="E654" s="2"/>
      <c r="F654" s="2"/>
      <c r="G654" s="2"/>
      <c r="H654" s="2"/>
      <c r="I654" s="2"/>
    </row>
    <row r="655" spans="1:9" ht="16.5" customHeight="1">
      <c r="A655" s="50"/>
      <c r="B655" s="2"/>
      <c r="C655" s="2"/>
      <c r="D655" s="2"/>
      <c r="E655" s="2"/>
      <c r="F655" s="2"/>
      <c r="G655" s="2"/>
      <c r="H655" s="2"/>
      <c r="I655" s="2"/>
    </row>
    <row r="656" spans="1:9" ht="16.5" customHeight="1">
      <c r="A656" s="50"/>
      <c r="B656" s="2"/>
      <c r="C656" s="2"/>
      <c r="D656" s="2"/>
      <c r="E656" s="2"/>
      <c r="F656" s="2"/>
      <c r="G656" s="2"/>
      <c r="H656" s="2"/>
      <c r="I656" s="2"/>
    </row>
    <row r="657" spans="1:9" ht="16.5" customHeight="1">
      <c r="A657" s="50"/>
      <c r="B657" s="2"/>
      <c r="C657" s="2"/>
      <c r="D657" s="2"/>
      <c r="E657" s="2"/>
      <c r="F657" s="2"/>
      <c r="G657" s="2"/>
      <c r="H657" s="2"/>
      <c r="I657" s="2"/>
    </row>
    <row r="658" spans="1:9" ht="16.5" customHeight="1">
      <c r="A658" s="50"/>
      <c r="B658" s="2"/>
      <c r="C658" s="2"/>
      <c r="D658" s="2"/>
      <c r="E658" s="2"/>
      <c r="F658" s="2"/>
      <c r="G658" s="2"/>
      <c r="H658" s="2"/>
      <c r="I658" s="2"/>
    </row>
    <row r="659" spans="1:9" ht="16.5" customHeight="1">
      <c r="A659" s="50"/>
      <c r="B659" s="2"/>
      <c r="C659" s="2"/>
      <c r="D659" s="2"/>
      <c r="E659" s="2"/>
      <c r="F659" s="2"/>
      <c r="G659" s="2"/>
      <c r="H659" s="2"/>
      <c r="I659" s="2"/>
    </row>
    <row r="660" spans="1:9" ht="16.5" customHeight="1">
      <c r="A660" s="50"/>
      <c r="B660" s="2"/>
      <c r="C660" s="2"/>
      <c r="D660" s="2"/>
      <c r="E660" s="2"/>
      <c r="F660" s="2"/>
      <c r="G660" s="2"/>
      <c r="H660" s="2"/>
      <c r="I660" s="2"/>
    </row>
    <row r="661" spans="1:9" ht="16.5" customHeight="1">
      <c r="A661" s="50"/>
      <c r="B661" s="2"/>
      <c r="C661" s="2"/>
      <c r="D661" s="2"/>
      <c r="E661" s="2"/>
      <c r="F661" s="2"/>
      <c r="G661" s="2"/>
      <c r="H661" s="2"/>
      <c r="I661" s="2"/>
    </row>
    <row r="662" spans="1:9" ht="16.5" customHeight="1">
      <c r="A662" s="50"/>
      <c r="B662" s="2"/>
      <c r="C662" s="2"/>
      <c r="D662" s="2"/>
      <c r="E662" s="2"/>
      <c r="F662" s="2"/>
      <c r="G662" s="2"/>
      <c r="H662" s="2"/>
      <c r="I662" s="2"/>
    </row>
    <row r="663" spans="1:9" ht="16.5" customHeight="1">
      <c r="A663" s="50"/>
      <c r="B663" s="2"/>
      <c r="C663" s="2"/>
      <c r="D663" s="2"/>
      <c r="E663" s="2"/>
      <c r="F663" s="2"/>
      <c r="G663" s="2"/>
      <c r="H663" s="2"/>
      <c r="I663" s="2"/>
    </row>
    <row r="664" spans="1:9" ht="16.5" customHeight="1">
      <c r="A664" s="50"/>
      <c r="B664" s="2"/>
      <c r="C664" s="2"/>
      <c r="D664" s="2"/>
      <c r="E664" s="2"/>
      <c r="F664" s="2"/>
      <c r="G664" s="2"/>
      <c r="H664" s="2"/>
      <c r="I664" s="2"/>
    </row>
    <row r="665" spans="1:9" ht="16.5" customHeight="1">
      <c r="A665" s="50"/>
      <c r="B665" s="2"/>
      <c r="C665" s="2"/>
      <c r="D665" s="2"/>
      <c r="E665" s="2"/>
      <c r="F665" s="2"/>
      <c r="G665" s="2"/>
      <c r="H665" s="2"/>
      <c r="I665" s="2"/>
    </row>
    <row r="666" spans="1:9" ht="16.5" customHeight="1">
      <c r="A666" s="50"/>
      <c r="B666" s="2"/>
      <c r="C666" s="2"/>
      <c r="D666" s="2"/>
      <c r="E666" s="2"/>
      <c r="F666" s="2"/>
      <c r="G666" s="2"/>
      <c r="H666" s="2"/>
      <c r="I666" s="2"/>
    </row>
    <row r="667" spans="1:9" ht="16.5" customHeight="1">
      <c r="A667" s="50"/>
      <c r="B667" s="2"/>
      <c r="C667" s="2"/>
      <c r="D667" s="2"/>
      <c r="E667" s="2"/>
      <c r="F667" s="2"/>
      <c r="G667" s="2"/>
      <c r="H667" s="2"/>
      <c r="I667" s="2"/>
    </row>
    <row r="668" spans="1:9" ht="16.5" customHeight="1">
      <c r="A668" s="50"/>
      <c r="B668" s="2"/>
      <c r="C668" s="2"/>
      <c r="D668" s="2"/>
      <c r="E668" s="2"/>
      <c r="F668" s="2"/>
      <c r="G668" s="2"/>
      <c r="H668" s="2"/>
      <c r="I668" s="2"/>
    </row>
    <row r="669" spans="1:9" ht="16.5" customHeight="1">
      <c r="A669" s="50"/>
      <c r="B669" s="2"/>
      <c r="C669" s="2"/>
      <c r="D669" s="2"/>
      <c r="E669" s="2"/>
      <c r="F669" s="2"/>
      <c r="G669" s="2"/>
      <c r="H669" s="2"/>
      <c r="I669" s="2"/>
    </row>
    <row r="670" spans="1:9" ht="16.5" customHeight="1">
      <c r="A670" s="50"/>
      <c r="B670" s="2"/>
      <c r="C670" s="2"/>
      <c r="D670" s="2"/>
      <c r="E670" s="2"/>
      <c r="F670" s="2"/>
      <c r="G670" s="2"/>
      <c r="H670" s="2"/>
      <c r="I670" s="2"/>
    </row>
    <row r="671" spans="1:9" ht="16.5" customHeight="1">
      <c r="A671" s="50"/>
      <c r="B671" s="2"/>
      <c r="C671" s="2"/>
      <c r="D671" s="2"/>
      <c r="E671" s="2"/>
      <c r="F671" s="2"/>
      <c r="G671" s="2"/>
      <c r="H671" s="2"/>
      <c r="I671" s="2"/>
    </row>
    <row r="672" spans="1:9" ht="16.5" customHeight="1">
      <c r="A672" s="50"/>
      <c r="B672" s="2"/>
      <c r="C672" s="2"/>
      <c r="D672" s="2"/>
      <c r="E672" s="2"/>
      <c r="F672" s="2"/>
      <c r="G672" s="2"/>
      <c r="H672" s="2"/>
      <c r="I672" s="2"/>
    </row>
    <row r="673" spans="1:9" ht="16.5" customHeight="1">
      <c r="A673" s="50"/>
      <c r="B673" s="2"/>
      <c r="C673" s="2"/>
      <c r="D673" s="2"/>
      <c r="E673" s="2"/>
      <c r="F673" s="2"/>
      <c r="G673" s="2"/>
      <c r="H673" s="2"/>
      <c r="I673" s="2"/>
    </row>
    <row r="674" spans="1:9" ht="16.5" customHeight="1">
      <c r="A674" s="50"/>
      <c r="B674" s="2"/>
      <c r="C674" s="2"/>
      <c r="D674" s="2"/>
      <c r="E674" s="2"/>
      <c r="F674" s="2"/>
      <c r="G674" s="2"/>
      <c r="H674" s="2"/>
      <c r="I674" s="2"/>
    </row>
    <row r="675" spans="1:9" ht="16.5" customHeight="1">
      <c r="A675" s="50"/>
      <c r="B675" s="2"/>
      <c r="C675" s="2"/>
      <c r="D675" s="2"/>
      <c r="E675" s="2"/>
      <c r="F675" s="2"/>
      <c r="G675" s="2"/>
      <c r="H675" s="2"/>
      <c r="I675" s="2"/>
    </row>
    <row r="676" spans="1:9" ht="16.5" customHeight="1">
      <c r="A676" s="50"/>
      <c r="B676" s="2"/>
      <c r="C676" s="2"/>
      <c r="D676" s="2"/>
      <c r="E676" s="2"/>
      <c r="F676" s="2"/>
      <c r="G676" s="2"/>
      <c r="H676" s="2"/>
      <c r="I676" s="2"/>
    </row>
    <row r="677" spans="1:9" ht="16.5" customHeight="1">
      <c r="A677" s="50"/>
      <c r="B677" s="2"/>
      <c r="C677" s="2"/>
      <c r="D677" s="2"/>
      <c r="E677" s="2"/>
      <c r="F677" s="2"/>
      <c r="G677" s="2"/>
      <c r="H677" s="2"/>
      <c r="I677" s="2"/>
    </row>
    <row r="678" spans="1:9" ht="16.5" customHeight="1">
      <c r="A678" s="50"/>
      <c r="B678" s="2"/>
      <c r="C678" s="2"/>
      <c r="D678" s="2"/>
      <c r="E678" s="2"/>
      <c r="F678" s="2"/>
      <c r="G678" s="2"/>
      <c r="H678" s="2"/>
      <c r="I678" s="2"/>
    </row>
    <row r="679" spans="1:9" ht="16.5" customHeight="1">
      <c r="A679" s="50"/>
      <c r="B679" s="2"/>
      <c r="C679" s="2"/>
      <c r="D679" s="2"/>
      <c r="E679" s="2"/>
      <c r="F679" s="2"/>
      <c r="G679" s="2"/>
      <c r="H679" s="2"/>
      <c r="I679" s="2"/>
    </row>
    <row r="680" spans="1:9" ht="16.5" customHeight="1">
      <c r="A680" s="50"/>
      <c r="B680" s="2"/>
      <c r="C680" s="2"/>
      <c r="D680" s="2"/>
      <c r="E680" s="2"/>
      <c r="F680" s="2"/>
      <c r="G680" s="2"/>
      <c r="H680" s="2"/>
      <c r="I680" s="2"/>
    </row>
    <row r="681" spans="1:9" ht="16.5" customHeight="1">
      <c r="A681" s="50"/>
      <c r="B681" s="2"/>
      <c r="C681" s="2"/>
      <c r="D681" s="2"/>
      <c r="E681" s="2"/>
      <c r="F681" s="2"/>
      <c r="G681" s="2"/>
      <c r="H681" s="2"/>
      <c r="I681" s="2"/>
    </row>
    <row r="682" spans="1:9" ht="16.5" customHeight="1">
      <c r="A682" s="50"/>
      <c r="B682" s="2"/>
      <c r="C682" s="2"/>
      <c r="D682" s="2"/>
      <c r="E682" s="2"/>
      <c r="F682" s="2"/>
      <c r="G682" s="2"/>
      <c r="H682" s="2"/>
      <c r="I682" s="2"/>
    </row>
    <row r="683" spans="1:9" ht="16.5" customHeight="1">
      <c r="A683" s="50"/>
      <c r="B683" s="2"/>
      <c r="C683" s="2"/>
      <c r="D683" s="2"/>
      <c r="E683" s="2"/>
      <c r="F683" s="2"/>
      <c r="G683" s="2"/>
      <c r="H683" s="2"/>
      <c r="I683" s="2"/>
    </row>
    <row r="684" spans="1:9" ht="16.5" customHeight="1">
      <c r="A684" s="50"/>
      <c r="B684" s="2"/>
      <c r="C684" s="2"/>
      <c r="D684" s="2"/>
      <c r="E684" s="2"/>
      <c r="F684" s="2"/>
      <c r="G684" s="2"/>
      <c r="H684" s="2"/>
      <c r="I684" s="2"/>
    </row>
    <row r="685" spans="1:9" ht="16.5" customHeight="1">
      <c r="A685" s="50"/>
      <c r="B685" s="2"/>
      <c r="C685" s="2"/>
      <c r="D685" s="2"/>
      <c r="E685" s="2"/>
      <c r="F685" s="2"/>
      <c r="G685" s="2"/>
      <c r="H685" s="2"/>
      <c r="I685" s="2"/>
    </row>
    <row r="686" spans="1:9" ht="16.5" customHeight="1">
      <c r="A686" s="50"/>
      <c r="B686" s="2"/>
      <c r="C686" s="2"/>
      <c r="D686" s="2"/>
      <c r="E686" s="2"/>
      <c r="F686" s="2"/>
      <c r="G686" s="2"/>
      <c r="H686" s="2"/>
      <c r="I686" s="2"/>
    </row>
    <row r="687" spans="1:9" ht="16.5" customHeight="1">
      <c r="A687" s="50"/>
      <c r="B687" s="2"/>
      <c r="C687" s="2"/>
      <c r="D687" s="2"/>
      <c r="E687" s="2"/>
      <c r="F687" s="2"/>
      <c r="G687" s="2"/>
      <c r="H687" s="2"/>
      <c r="I687" s="2"/>
    </row>
    <row r="688" spans="1:9" ht="16.5" customHeight="1">
      <c r="A688" s="50"/>
      <c r="B688" s="2"/>
      <c r="C688" s="2"/>
      <c r="D688" s="2"/>
      <c r="E688" s="2"/>
      <c r="F688" s="2"/>
      <c r="G688" s="2"/>
      <c r="H688" s="2"/>
      <c r="I688" s="2"/>
    </row>
    <row r="689" spans="1:9" ht="16.5" customHeight="1">
      <c r="A689" s="50"/>
      <c r="B689" s="2"/>
      <c r="C689" s="2"/>
      <c r="D689" s="2"/>
      <c r="E689" s="2"/>
      <c r="F689" s="2"/>
      <c r="G689" s="2"/>
      <c r="H689" s="2"/>
      <c r="I689" s="2"/>
    </row>
    <row r="690" spans="1:9" ht="16.5" customHeight="1">
      <c r="A690" s="50"/>
      <c r="B690" s="2"/>
      <c r="C690" s="2"/>
      <c r="D690" s="2"/>
      <c r="E690" s="2"/>
      <c r="F690" s="2"/>
      <c r="G690" s="2"/>
      <c r="H690" s="2"/>
      <c r="I690" s="2"/>
    </row>
    <row r="691" spans="1:9" ht="16.5" customHeight="1">
      <c r="A691" s="50"/>
      <c r="B691" s="2"/>
      <c r="C691" s="2"/>
      <c r="D691" s="2"/>
      <c r="E691" s="2"/>
      <c r="F691" s="2"/>
      <c r="G691" s="2"/>
      <c r="H691" s="2"/>
      <c r="I691" s="2"/>
    </row>
    <row r="692" spans="1:9" ht="16.5" customHeight="1">
      <c r="A692" s="50"/>
      <c r="B692" s="2"/>
      <c r="C692" s="2"/>
      <c r="D692" s="2"/>
      <c r="E692" s="2"/>
      <c r="F692" s="2"/>
      <c r="G692" s="2"/>
      <c r="H692" s="2"/>
      <c r="I692" s="2"/>
    </row>
    <row r="693" spans="1:9" ht="16.5" customHeight="1">
      <c r="A693" s="50"/>
      <c r="B693" s="2"/>
      <c r="C693" s="2"/>
      <c r="D693" s="2"/>
      <c r="E693" s="2"/>
      <c r="F693" s="2"/>
      <c r="G693" s="2"/>
      <c r="H693" s="2"/>
      <c r="I693" s="2"/>
    </row>
    <row r="694" spans="1:9" ht="16.5" customHeight="1">
      <c r="A694" s="50"/>
      <c r="B694" s="2"/>
      <c r="C694" s="2"/>
      <c r="D694" s="2"/>
      <c r="E694" s="2"/>
      <c r="F694" s="2"/>
      <c r="G694" s="2"/>
      <c r="H694" s="2"/>
      <c r="I694" s="2"/>
    </row>
    <row r="695" spans="1:9" ht="16.5" customHeight="1">
      <c r="A695" s="50"/>
      <c r="B695" s="2"/>
      <c r="C695" s="2"/>
      <c r="D695" s="2"/>
      <c r="E695" s="2"/>
      <c r="F695" s="2"/>
      <c r="G695" s="2"/>
      <c r="H695" s="2"/>
      <c r="I695" s="2"/>
    </row>
    <row r="696" spans="1:9" ht="16.5" customHeight="1">
      <c r="A696" s="50"/>
      <c r="B696" s="2"/>
      <c r="C696" s="2"/>
      <c r="D696" s="2"/>
      <c r="E696" s="2"/>
      <c r="F696" s="2"/>
      <c r="G696" s="2"/>
      <c r="H696" s="2"/>
      <c r="I696" s="2"/>
    </row>
    <row r="697" spans="1:9" ht="16.5" customHeight="1">
      <c r="A697" s="50"/>
      <c r="B697" s="2"/>
      <c r="C697" s="2"/>
      <c r="D697" s="2"/>
      <c r="E697" s="2"/>
      <c r="F697" s="2"/>
      <c r="G697" s="2"/>
      <c r="H697" s="2"/>
      <c r="I697" s="2"/>
    </row>
    <row r="698" spans="1:9" ht="16.5" customHeight="1">
      <c r="A698" s="50"/>
      <c r="B698" s="2"/>
      <c r="C698" s="2"/>
      <c r="D698" s="2"/>
      <c r="E698" s="2"/>
      <c r="F698" s="2"/>
      <c r="G698" s="2"/>
      <c r="H698" s="2"/>
      <c r="I698" s="2"/>
    </row>
    <row r="699" spans="1:9" ht="16.5" customHeight="1">
      <c r="A699" s="50"/>
      <c r="B699" s="2"/>
      <c r="C699" s="2"/>
      <c r="D699" s="2"/>
      <c r="E699" s="2"/>
      <c r="F699" s="2"/>
      <c r="G699" s="2"/>
      <c r="H699" s="2"/>
      <c r="I699" s="2"/>
    </row>
    <row r="700" spans="1:9" ht="16.5" customHeight="1">
      <c r="A700" s="50"/>
      <c r="B700" s="2"/>
      <c r="C700" s="2"/>
      <c r="D700" s="2"/>
      <c r="E700" s="2"/>
      <c r="F700" s="2"/>
      <c r="G700" s="2"/>
      <c r="H700" s="2"/>
      <c r="I700" s="2"/>
    </row>
    <row r="701" spans="1:9" ht="16.5" customHeight="1">
      <c r="A701" s="50"/>
      <c r="B701" s="2"/>
      <c r="C701" s="2"/>
      <c r="D701" s="2"/>
      <c r="E701" s="2"/>
      <c r="F701" s="2"/>
      <c r="G701" s="2"/>
      <c r="H701" s="2"/>
      <c r="I701" s="2"/>
    </row>
    <row r="702" spans="1:9" ht="16.5" customHeight="1">
      <c r="A702" s="50"/>
      <c r="B702" s="2"/>
      <c r="C702" s="2"/>
      <c r="D702" s="2"/>
      <c r="E702" s="2"/>
      <c r="F702" s="2"/>
      <c r="G702" s="2"/>
      <c r="H702" s="2"/>
      <c r="I702" s="2"/>
    </row>
    <row r="703" spans="1:9" ht="16.5" customHeight="1">
      <c r="A703" s="50"/>
      <c r="B703" s="2"/>
      <c r="C703" s="2"/>
      <c r="D703" s="2"/>
      <c r="E703" s="2"/>
      <c r="F703" s="2"/>
      <c r="G703" s="2"/>
      <c r="H703" s="2"/>
      <c r="I703" s="2"/>
    </row>
    <row r="704" spans="1:9" ht="16.5" customHeight="1">
      <c r="A704" s="50"/>
      <c r="B704" s="2"/>
      <c r="C704" s="2"/>
      <c r="D704" s="2"/>
      <c r="E704" s="2"/>
      <c r="F704" s="2"/>
      <c r="G704" s="2"/>
      <c r="H704" s="2"/>
      <c r="I704" s="2"/>
    </row>
    <row r="705" spans="1:9" ht="16.5" customHeight="1">
      <c r="A705" s="50"/>
      <c r="B705" s="2"/>
      <c r="C705" s="2"/>
      <c r="D705" s="2"/>
      <c r="E705" s="2"/>
      <c r="F705" s="2"/>
      <c r="G705" s="2"/>
      <c r="H705" s="2"/>
      <c r="I705" s="2"/>
    </row>
    <row r="706" spans="1:9" ht="16.5" customHeight="1">
      <c r="A706" s="50"/>
      <c r="B706" s="2"/>
      <c r="C706" s="2"/>
      <c r="D706" s="2"/>
      <c r="E706" s="2"/>
      <c r="F706" s="2"/>
      <c r="G706" s="2"/>
      <c r="H706" s="2"/>
      <c r="I706" s="2"/>
    </row>
    <row r="707" spans="1:9" ht="16.5" customHeight="1">
      <c r="A707" s="50"/>
      <c r="B707" s="2"/>
      <c r="C707" s="2"/>
      <c r="D707" s="2"/>
      <c r="E707" s="2"/>
      <c r="F707" s="2"/>
      <c r="G707" s="2"/>
      <c r="H707" s="2"/>
      <c r="I707" s="2"/>
    </row>
    <row r="708" spans="1:9" ht="16.5" customHeight="1">
      <c r="A708" s="50"/>
      <c r="B708" s="2"/>
      <c r="C708" s="2"/>
      <c r="D708" s="2"/>
      <c r="E708" s="2"/>
      <c r="F708" s="2"/>
      <c r="G708" s="2"/>
      <c r="H708" s="2"/>
      <c r="I708" s="2"/>
    </row>
    <row r="709" spans="1:9" ht="16.5" customHeight="1">
      <c r="A709" s="50"/>
      <c r="B709" s="2"/>
      <c r="C709" s="2"/>
      <c r="D709" s="2"/>
      <c r="E709" s="2"/>
      <c r="F709" s="2"/>
      <c r="G709" s="2"/>
      <c r="H709" s="2"/>
      <c r="I709" s="2"/>
    </row>
    <row r="710" spans="1:9" ht="16.5" customHeight="1">
      <c r="A710" s="50"/>
      <c r="B710" s="2"/>
      <c r="C710" s="2"/>
      <c r="D710" s="2"/>
      <c r="E710" s="2"/>
      <c r="F710" s="2"/>
      <c r="G710" s="2"/>
      <c r="H710" s="2"/>
      <c r="I710" s="2"/>
    </row>
    <row r="711" spans="1:9" ht="16.5" customHeight="1">
      <c r="A711" s="50"/>
      <c r="B711" s="2"/>
      <c r="C711" s="2"/>
      <c r="D711" s="2"/>
      <c r="E711" s="2"/>
      <c r="F711" s="2"/>
      <c r="G711" s="2"/>
      <c r="H711" s="2"/>
      <c r="I711" s="2"/>
    </row>
    <row r="712" spans="1:9" ht="16.5" customHeight="1">
      <c r="A712" s="50"/>
      <c r="B712" s="2"/>
      <c r="C712" s="2"/>
      <c r="D712" s="2"/>
      <c r="E712" s="2"/>
      <c r="F712" s="2"/>
      <c r="G712" s="2"/>
      <c r="H712" s="2"/>
      <c r="I712" s="2"/>
    </row>
    <row r="713" spans="1:9" ht="16.5" customHeight="1">
      <c r="A713" s="50"/>
      <c r="B713" s="2"/>
      <c r="C713" s="2"/>
      <c r="D713" s="2"/>
      <c r="E713" s="2"/>
      <c r="F713" s="2"/>
      <c r="G713" s="2"/>
      <c r="H713" s="2"/>
      <c r="I713" s="2"/>
    </row>
    <row r="714" spans="1:9" ht="16.5" customHeight="1">
      <c r="A714" s="50"/>
      <c r="B714" s="2"/>
      <c r="C714" s="2"/>
      <c r="D714" s="2"/>
      <c r="E714" s="2"/>
      <c r="F714" s="2"/>
      <c r="G714" s="2"/>
      <c r="H714" s="2"/>
      <c r="I714" s="2"/>
    </row>
    <row r="715" spans="1:9" ht="16.5" customHeight="1">
      <c r="A715" s="50"/>
      <c r="B715" s="2"/>
      <c r="C715" s="2"/>
      <c r="D715" s="2"/>
      <c r="E715" s="2"/>
      <c r="F715" s="2"/>
      <c r="G715" s="2"/>
      <c r="H715" s="2"/>
      <c r="I715" s="2"/>
    </row>
    <row r="716" spans="1:9" ht="16.5" customHeight="1">
      <c r="A716" s="50"/>
      <c r="B716" s="2"/>
      <c r="C716" s="2"/>
      <c r="D716" s="2"/>
      <c r="E716" s="2"/>
      <c r="F716" s="2"/>
      <c r="G716" s="2"/>
      <c r="H716" s="2"/>
      <c r="I716" s="2"/>
    </row>
    <row r="717" spans="1:9" ht="16.5" customHeight="1">
      <c r="A717" s="50"/>
      <c r="B717" s="2"/>
      <c r="C717" s="2"/>
      <c r="D717" s="2"/>
      <c r="E717" s="2"/>
      <c r="F717" s="2"/>
      <c r="G717" s="2"/>
      <c r="H717" s="2"/>
      <c r="I717" s="2"/>
    </row>
    <row r="718" spans="1:9" ht="16.5" customHeight="1">
      <c r="A718" s="50"/>
      <c r="B718" s="2"/>
      <c r="C718" s="2"/>
      <c r="D718" s="2"/>
      <c r="E718" s="2"/>
      <c r="F718" s="2"/>
      <c r="G718" s="2"/>
      <c r="H718" s="2"/>
      <c r="I718" s="2"/>
    </row>
    <row r="719" spans="1:9" ht="16.5" customHeight="1">
      <c r="A719" s="50"/>
      <c r="B719" s="2"/>
      <c r="C719" s="2"/>
      <c r="D719" s="2"/>
      <c r="E719" s="2"/>
      <c r="F719" s="2"/>
      <c r="G719" s="2"/>
      <c r="H719" s="2"/>
      <c r="I719" s="2"/>
    </row>
    <row r="720" spans="1:9" ht="16.5" customHeight="1">
      <c r="A720" s="50"/>
      <c r="B720" s="2"/>
      <c r="C720" s="2"/>
      <c r="D720" s="2"/>
      <c r="E720" s="2"/>
      <c r="F720" s="2"/>
      <c r="G720" s="2"/>
      <c r="H720" s="2"/>
      <c r="I720" s="2"/>
    </row>
    <row r="721" spans="1:9" ht="16.5" customHeight="1">
      <c r="A721" s="50"/>
      <c r="B721" s="2"/>
      <c r="C721" s="2"/>
      <c r="D721" s="2"/>
      <c r="E721" s="2"/>
      <c r="F721" s="2"/>
      <c r="G721" s="2"/>
      <c r="H721" s="2"/>
      <c r="I721" s="2"/>
    </row>
    <row r="722" spans="1:9" ht="16.5" customHeight="1">
      <c r="A722" s="50"/>
      <c r="B722" s="2"/>
      <c r="C722" s="2"/>
      <c r="D722" s="2"/>
      <c r="E722" s="2"/>
      <c r="F722" s="2"/>
      <c r="G722" s="2"/>
      <c r="H722" s="2"/>
      <c r="I722" s="2"/>
    </row>
    <row r="723" spans="1:9" ht="16.5" customHeight="1">
      <c r="A723" s="50"/>
      <c r="B723" s="2"/>
      <c r="C723" s="2"/>
      <c r="D723" s="2"/>
      <c r="E723" s="2"/>
      <c r="F723" s="2"/>
      <c r="G723" s="2"/>
      <c r="H723" s="2"/>
      <c r="I723" s="2"/>
    </row>
    <row r="724" spans="1:9" ht="16.5" customHeight="1">
      <c r="A724" s="50"/>
      <c r="B724" s="2"/>
      <c r="C724" s="2"/>
      <c r="D724" s="2"/>
      <c r="E724" s="2"/>
      <c r="F724" s="2"/>
      <c r="G724" s="2"/>
      <c r="H724" s="2"/>
      <c r="I724" s="2"/>
    </row>
    <row r="725" spans="1:9" ht="16.5" customHeight="1">
      <c r="A725" s="50"/>
      <c r="B725" s="2"/>
      <c r="C725" s="2"/>
      <c r="D725" s="2"/>
      <c r="E725" s="2"/>
      <c r="F725" s="2"/>
      <c r="G725" s="2"/>
      <c r="H725" s="2"/>
      <c r="I725" s="2"/>
    </row>
    <row r="726" spans="1:9" ht="16.5" customHeight="1">
      <c r="A726" s="50"/>
      <c r="B726" s="2"/>
      <c r="C726" s="2"/>
      <c r="D726" s="2"/>
      <c r="E726" s="2"/>
      <c r="F726" s="2"/>
      <c r="G726" s="2"/>
      <c r="H726" s="2"/>
      <c r="I726" s="2"/>
    </row>
    <row r="727" spans="1:9" ht="16.5" customHeight="1">
      <c r="A727" s="50"/>
      <c r="B727" s="2"/>
      <c r="C727" s="2"/>
      <c r="D727" s="2"/>
      <c r="E727" s="2"/>
      <c r="F727" s="2"/>
      <c r="G727" s="2"/>
      <c r="H727" s="2"/>
      <c r="I727" s="2"/>
    </row>
    <row r="728" spans="1:9" ht="16.5" customHeight="1">
      <c r="A728" s="50"/>
      <c r="B728" s="2"/>
      <c r="C728" s="2"/>
      <c r="D728" s="2"/>
      <c r="E728" s="2"/>
      <c r="F728" s="2"/>
      <c r="G728" s="2"/>
      <c r="H728" s="2"/>
      <c r="I728" s="2"/>
    </row>
    <row r="729" spans="1:9" ht="16.5" customHeight="1">
      <c r="A729" s="50"/>
      <c r="B729" s="2"/>
      <c r="C729" s="2"/>
      <c r="D729" s="2"/>
      <c r="E729" s="2"/>
      <c r="F729" s="2"/>
      <c r="G729" s="2"/>
      <c r="H729" s="2"/>
      <c r="I729" s="2"/>
    </row>
    <row r="730" spans="1:9" ht="16.5" customHeight="1">
      <c r="A730" s="50"/>
      <c r="B730" s="2"/>
      <c r="C730" s="2"/>
      <c r="D730" s="2"/>
      <c r="E730" s="2"/>
      <c r="F730" s="2"/>
      <c r="G730" s="2"/>
      <c r="H730" s="2"/>
      <c r="I730" s="2"/>
    </row>
    <row r="731" spans="1:9" ht="16.5" customHeight="1">
      <c r="A731" s="50"/>
      <c r="B731" s="2"/>
      <c r="C731" s="2"/>
      <c r="D731" s="2"/>
      <c r="E731" s="2"/>
      <c r="F731" s="2"/>
      <c r="G731" s="2"/>
      <c r="H731" s="2"/>
      <c r="I731" s="2"/>
    </row>
    <row r="732" spans="1:9" ht="16.5" customHeight="1">
      <c r="A732" s="50"/>
      <c r="B732" s="2"/>
      <c r="C732" s="2"/>
      <c r="D732" s="2"/>
      <c r="E732" s="2"/>
      <c r="F732" s="2"/>
      <c r="G732" s="2"/>
      <c r="H732" s="2"/>
      <c r="I732" s="2"/>
    </row>
    <row r="733" spans="1:9" ht="16.5" customHeight="1">
      <c r="A733" s="50"/>
      <c r="B733" s="2"/>
      <c r="C733" s="2"/>
      <c r="D733" s="2"/>
      <c r="E733" s="2"/>
      <c r="F733" s="2"/>
      <c r="G733" s="2"/>
      <c r="H733" s="2"/>
      <c r="I733" s="2"/>
    </row>
    <row r="734" spans="1:9" ht="16.5" customHeight="1">
      <c r="A734" s="50"/>
      <c r="B734" s="2"/>
      <c r="C734" s="2"/>
      <c r="D734" s="2"/>
      <c r="E734" s="2"/>
      <c r="F734" s="2"/>
      <c r="G734" s="2"/>
      <c r="H734" s="2"/>
      <c r="I734" s="2"/>
    </row>
    <row r="735" spans="1:9" ht="16.5" customHeight="1">
      <c r="A735" s="50"/>
      <c r="B735" s="2"/>
      <c r="C735" s="2"/>
      <c r="D735" s="2"/>
      <c r="E735" s="2"/>
      <c r="F735" s="2"/>
      <c r="G735" s="2"/>
      <c r="H735" s="2"/>
      <c r="I735" s="2"/>
    </row>
    <row r="736" spans="1:9" ht="16.5" customHeight="1">
      <c r="A736" s="50"/>
      <c r="B736" s="2"/>
      <c r="C736" s="2"/>
      <c r="D736" s="2"/>
      <c r="E736" s="2"/>
      <c r="F736" s="2"/>
      <c r="G736" s="2"/>
      <c r="H736" s="2"/>
      <c r="I736" s="2"/>
    </row>
    <row r="737" spans="1:9" ht="16.5" customHeight="1">
      <c r="A737" s="50"/>
      <c r="B737" s="2"/>
      <c r="C737" s="2"/>
      <c r="D737" s="2"/>
      <c r="E737" s="2"/>
      <c r="F737" s="2"/>
      <c r="G737" s="2"/>
      <c r="H737" s="2"/>
      <c r="I737" s="2"/>
    </row>
    <row r="738" spans="1:9" ht="16.5" customHeight="1">
      <c r="A738" s="50"/>
      <c r="B738" s="2"/>
      <c r="C738" s="2"/>
      <c r="D738" s="2"/>
      <c r="E738" s="2"/>
      <c r="F738" s="2"/>
      <c r="G738" s="2"/>
      <c r="H738" s="2"/>
      <c r="I738" s="2"/>
    </row>
    <row r="739" spans="1:9" ht="16.5" customHeight="1">
      <c r="A739" s="50"/>
      <c r="B739" s="2"/>
      <c r="C739" s="2"/>
      <c r="D739" s="2"/>
      <c r="E739" s="2"/>
      <c r="F739" s="2"/>
      <c r="G739" s="2"/>
      <c r="H739" s="2"/>
      <c r="I739" s="2"/>
    </row>
    <row r="740" spans="1:9" ht="16.5" customHeight="1">
      <c r="A740" s="50"/>
      <c r="B740" s="2"/>
      <c r="C740" s="2"/>
      <c r="D740" s="2"/>
      <c r="E740" s="2"/>
      <c r="F740" s="2"/>
      <c r="G740" s="2"/>
      <c r="H740" s="2"/>
      <c r="I740" s="2"/>
    </row>
    <row r="741" spans="1:9" ht="16.5" customHeight="1">
      <c r="A741" s="50"/>
      <c r="B741" s="2"/>
      <c r="C741" s="2"/>
      <c r="D741" s="2"/>
      <c r="E741" s="2"/>
      <c r="F741" s="2"/>
      <c r="G741" s="2"/>
      <c r="H741" s="2"/>
      <c r="I741" s="2"/>
    </row>
    <row r="742" spans="1:9" ht="16.5" customHeight="1">
      <c r="A742" s="50"/>
      <c r="B742" s="2"/>
      <c r="C742" s="2"/>
      <c r="D742" s="2"/>
      <c r="E742" s="2"/>
      <c r="F742" s="2"/>
      <c r="G742" s="2"/>
      <c r="H742" s="2"/>
      <c r="I742" s="2"/>
    </row>
    <row r="743" spans="1:9" ht="16.5" customHeight="1">
      <c r="A743" s="50"/>
      <c r="B743" s="2"/>
      <c r="C743" s="2"/>
      <c r="D743" s="2"/>
      <c r="E743" s="2"/>
      <c r="F743" s="2"/>
      <c r="G743" s="2"/>
      <c r="H743" s="2"/>
      <c r="I743" s="2"/>
    </row>
    <row r="744" spans="1:9" ht="16.5" customHeight="1">
      <c r="A744" s="50"/>
      <c r="B744" s="2"/>
      <c r="C744" s="2"/>
      <c r="D744" s="2"/>
      <c r="E744" s="2"/>
      <c r="F744" s="2"/>
      <c r="G744" s="2"/>
      <c r="H744" s="2"/>
      <c r="I744" s="2"/>
    </row>
    <row r="745" spans="1:9" ht="16.5" customHeight="1">
      <c r="A745" s="50"/>
      <c r="B745" s="2"/>
      <c r="C745" s="2"/>
      <c r="D745" s="2"/>
      <c r="E745" s="2"/>
      <c r="F745" s="2"/>
      <c r="G745" s="2"/>
      <c r="H745" s="2"/>
      <c r="I745" s="2"/>
    </row>
    <row r="746" spans="1:9" ht="16.5" customHeight="1">
      <c r="A746" s="50"/>
      <c r="B746" s="2"/>
      <c r="C746" s="2"/>
      <c r="D746" s="2"/>
      <c r="E746" s="2"/>
      <c r="F746" s="2"/>
      <c r="G746" s="2"/>
      <c r="H746" s="2"/>
      <c r="I746" s="2"/>
    </row>
    <row r="747" spans="1:9" ht="16.5" customHeight="1">
      <c r="A747" s="50"/>
      <c r="B747" s="2"/>
      <c r="C747" s="2"/>
      <c r="D747" s="2"/>
      <c r="E747" s="2"/>
      <c r="F747" s="2"/>
      <c r="G747" s="2"/>
      <c r="H747" s="2"/>
      <c r="I747" s="2"/>
    </row>
    <row r="748" spans="1:9" ht="16.5" customHeight="1">
      <c r="A748" s="50"/>
      <c r="B748" s="2"/>
      <c r="C748" s="2"/>
      <c r="D748" s="2"/>
      <c r="E748" s="2"/>
      <c r="F748" s="2"/>
      <c r="G748" s="2"/>
      <c r="H748" s="2"/>
      <c r="I748" s="2"/>
    </row>
    <row r="749" spans="1:9" ht="16.5" customHeight="1">
      <c r="A749" s="50"/>
      <c r="B749" s="2"/>
      <c r="C749" s="2"/>
      <c r="D749" s="2"/>
      <c r="E749" s="2"/>
      <c r="F749" s="2"/>
      <c r="G749" s="2"/>
      <c r="H749" s="2"/>
      <c r="I749" s="2"/>
    </row>
    <row r="750" spans="1:9" ht="16.5" customHeight="1">
      <c r="A750" s="50"/>
      <c r="B750" s="2"/>
      <c r="C750" s="2"/>
      <c r="D750" s="2"/>
      <c r="E750" s="2"/>
      <c r="F750" s="2"/>
      <c r="G750" s="2"/>
      <c r="H750" s="2"/>
      <c r="I750" s="2"/>
    </row>
    <row r="751" spans="1:9" ht="16.5" customHeight="1">
      <c r="A751" s="50"/>
      <c r="B751" s="2"/>
      <c r="C751" s="2"/>
      <c r="D751" s="2"/>
      <c r="E751" s="2"/>
      <c r="F751" s="2"/>
      <c r="G751" s="2"/>
      <c r="H751" s="2"/>
      <c r="I751" s="2"/>
    </row>
    <row r="752" spans="1:9" ht="16.5" customHeight="1">
      <c r="A752" s="50"/>
      <c r="B752" s="2"/>
      <c r="C752" s="2"/>
      <c r="D752" s="2"/>
      <c r="E752" s="2"/>
      <c r="F752" s="2"/>
      <c r="G752" s="2"/>
      <c r="H752" s="2"/>
      <c r="I752" s="2"/>
    </row>
    <row r="753" spans="1:9" ht="16.5" customHeight="1">
      <c r="A753" s="50"/>
      <c r="B753" s="2"/>
      <c r="C753" s="2"/>
      <c r="D753" s="2"/>
      <c r="E753" s="2"/>
      <c r="F753" s="2"/>
      <c r="G753" s="2"/>
      <c r="H753" s="2"/>
      <c r="I753" s="2"/>
    </row>
    <row r="754" spans="1:9" ht="16.5" customHeight="1">
      <c r="A754" s="50"/>
      <c r="B754" s="2"/>
      <c r="C754" s="2"/>
      <c r="D754" s="2"/>
      <c r="E754" s="2"/>
      <c r="F754" s="2"/>
      <c r="G754" s="2"/>
      <c r="H754" s="2"/>
      <c r="I754" s="2"/>
    </row>
    <row r="755" spans="1:9" ht="16.5" customHeight="1">
      <c r="A755" s="50"/>
      <c r="B755" s="2"/>
      <c r="C755" s="2"/>
      <c r="D755" s="2"/>
      <c r="E755" s="2"/>
      <c r="F755" s="2"/>
      <c r="G755" s="2"/>
      <c r="H755" s="2"/>
      <c r="I755" s="2"/>
    </row>
    <row r="756" spans="1:9" ht="16.5" customHeight="1">
      <c r="A756" s="50"/>
      <c r="B756" s="2"/>
      <c r="C756" s="2"/>
      <c r="D756" s="2"/>
      <c r="E756" s="2"/>
      <c r="F756" s="2"/>
      <c r="G756" s="2"/>
      <c r="H756" s="2"/>
      <c r="I756" s="2"/>
    </row>
    <row r="757" spans="1:9" ht="16.5" customHeight="1">
      <c r="A757" s="50"/>
      <c r="B757" s="2"/>
      <c r="C757" s="2"/>
      <c r="D757" s="2"/>
      <c r="E757" s="2"/>
      <c r="F757" s="2"/>
      <c r="G757" s="2"/>
      <c r="H757" s="2"/>
      <c r="I757" s="2"/>
    </row>
    <row r="758" spans="1:9" ht="16.5" customHeight="1">
      <c r="A758" s="50"/>
      <c r="B758" s="2"/>
      <c r="C758" s="2"/>
      <c r="D758" s="2"/>
      <c r="E758" s="2"/>
      <c r="F758" s="2"/>
      <c r="G758" s="2"/>
      <c r="H758" s="2"/>
      <c r="I758" s="2"/>
    </row>
    <row r="759" spans="1:9" ht="16.5" customHeight="1">
      <c r="A759" s="50"/>
      <c r="B759" s="2"/>
      <c r="C759" s="2"/>
      <c r="D759" s="2"/>
      <c r="E759" s="2"/>
      <c r="F759" s="2"/>
      <c r="G759" s="2"/>
      <c r="H759" s="2"/>
      <c r="I759" s="2"/>
    </row>
    <row r="760" spans="1:9" ht="16.5" customHeight="1">
      <c r="A760" s="50"/>
      <c r="B760" s="2"/>
      <c r="C760" s="2"/>
      <c r="D760" s="2"/>
      <c r="E760" s="2"/>
      <c r="F760" s="2"/>
      <c r="G760" s="2"/>
      <c r="H760" s="2"/>
      <c r="I760" s="2"/>
    </row>
    <row r="761" spans="1:9" ht="16.5" customHeight="1">
      <c r="A761" s="50"/>
      <c r="B761" s="2"/>
      <c r="C761" s="2"/>
      <c r="D761" s="2"/>
      <c r="E761" s="2"/>
      <c r="F761" s="2"/>
      <c r="G761" s="2"/>
      <c r="H761" s="2"/>
      <c r="I761" s="2"/>
    </row>
    <row r="762" spans="1:9" ht="16.5" customHeight="1">
      <c r="A762" s="50"/>
      <c r="B762" s="2"/>
      <c r="C762" s="2"/>
      <c r="D762" s="2"/>
      <c r="E762" s="2"/>
      <c r="F762" s="2"/>
      <c r="G762" s="2"/>
      <c r="H762" s="2"/>
      <c r="I762" s="2"/>
    </row>
    <row r="763" spans="1:9" ht="16.5" customHeight="1">
      <c r="A763" s="50"/>
      <c r="B763" s="2"/>
      <c r="C763" s="2"/>
      <c r="D763" s="2"/>
      <c r="E763" s="2"/>
      <c r="F763" s="2"/>
      <c r="G763" s="2"/>
      <c r="H763" s="2"/>
      <c r="I763" s="2"/>
    </row>
    <row r="764" spans="1:9" ht="16.5" customHeight="1">
      <c r="A764" s="50"/>
      <c r="B764" s="2"/>
      <c r="C764" s="2"/>
      <c r="D764" s="2"/>
      <c r="E764" s="2"/>
      <c r="F764" s="2"/>
      <c r="G764" s="2"/>
      <c r="H764" s="2"/>
      <c r="I764" s="2"/>
    </row>
    <row r="765" spans="1:9" ht="16.5" customHeight="1">
      <c r="A765" s="50"/>
      <c r="B765" s="2"/>
      <c r="C765" s="2"/>
      <c r="D765" s="2"/>
      <c r="E765" s="2"/>
      <c r="F765" s="2"/>
      <c r="G765" s="2"/>
      <c r="H765" s="2"/>
      <c r="I765" s="2"/>
    </row>
    <row r="766" spans="1:9" ht="16.5" customHeight="1">
      <c r="A766" s="50"/>
      <c r="B766" s="2"/>
      <c r="C766" s="2"/>
      <c r="D766" s="2"/>
      <c r="E766" s="2"/>
      <c r="F766" s="2"/>
      <c r="G766" s="2"/>
      <c r="H766" s="2"/>
      <c r="I766" s="2"/>
    </row>
    <row r="767" spans="1:9" ht="16.5" customHeight="1">
      <c r="A767" s="50"/>
      <c r="B767" s="2"/>
      <c r="C767" s="2"/>
      <c r="D767" s="2"/>
      <c r="E767" s="2"/>
      <c r="F767" s="2"/>
      <c r="G767" s="2"/>
      <c r="H767" s="2"/>
      <c r="I767" s="2"/>
    </row>
    <row r="768" spans="1:9" ht="16.5" customHeight="1">
      <c r="A768" s="50"/>
      <c r="B768" s="2"/>
      <c r="C768" s="2"/>
      <c r="D768" s="2"/>
      <c r="E768" s="2"/>
      <c r="F768" s="2"/>
      <c r="G768" s="2"/>
      <c r="H768" s="2"/>
      <c r="I768" s="2"/>
    </row>
    <row r="769" spans="1:9" ht="16.5" customHeight="1">
      <c r="A769" s="50"/>
      <c r="B769" s="2"/>
      <c r="C769" s="2"/>
      <c r="D769" s="2"/>
      <c r="E769" s="2"/>
      <c r="F769" s="2"/>
      <c r="G769" s="2"/>
      <c r="H769" s="2"/>
      <c r="I769" s="2"/>
    </row>
    <row r="770" spans="1:9" ht="16.5" customHeight="1">
      <c r="A770" s="50"/>
      <c r="B770" s="2"/>
      <c r="C770" s="2"/>
      <c r="D770" s="2"/>
      <c r="E770" s="2"/>
      <c r="F770" s="2"/>
      <c r="G770" s="2"/>
      <c r="H770" s="2"/>
      <c r="I770" s="2"/>
    </row>
    <row r="771" spans="1:9" ht="16.5" customHeight="1">
      <c r="A771" s="50"/>
      <c r="B771" s="2"/>
      <c r="C771" s="2"/>
      <c r="D771" s="2"/>
      <c r="E771" s="2"/>
      <c r="F771" s="2"/>
      <c r="G771" s="2"/>
      <c r="H771" s="2"/>
      <c r="I771" s="2"/>
    </row>
    <row r="772" spans="1:9" ht="16.5" customHeight="1">
      <c r="A772" s="50"/>
      <c r="B772" s="2"/>
      <c r="C772" s="2"/>
      <c r="D772" s="2"/>
      <c r="E772" s="2"/>
      <c r="F772" s="2"/>
      <c r="G772" s="2"/>
      <c r="H772" s="2"/>
      <c r="I772" s="2"/>
    </row>
    <row r="773" spans="1:9" ht="16.5" customHeight="1">
      <c r="A773" s="50"/>
      <c r="B773" s="2"/>
      <c r="C773" s="2"/>
      <c r="D773" s="2"/>
      <c r="E773" s="2"/>
      <c r="F773" s="2"/>
      <c r="G773" s="2"/>
      <c r="H773" s="2"/>
      <c r="I773" s="2"/>
    </row>
    <row r="774" spans="1:9" ht="16.5" customHeight="1">
      <c r="A774" s="50"/>
      <c r="B774" s="2"/>
      <c r="C774" s="2"/>
      <c r="D774" s="2"/>
      <c r="E774" s="2"/>
      <c r="F774" s="2"/>
      <c r="G774" s="2"/>
      <c r="H774" s="2"/>
      <c r="I774" s="2"/>
    </row>
    <row r="775" spans="1:9" ht="16.5" customHeight="1">
      <c r="A775" s="50"/>
      <c r="B775" s="2"/>
      <c r="C775" s="2"/>
      <c r="D775" s="2"/>
      <c r="E775" s="2"/>
      <c r="F775" s="2"/>
      <c r="G775" s="2"/>
      <c r="H775" s="2"/>
      <c r="I775" s="2"/>
    </row>
    <row r="776" spans="1:9" ht="16.5" customHeight="1">
      <c r="A776" s="50"/>
      <c r="B776" s="2"/>
      <c r="C776" s="2"/>
      <c r="D776" s="2"/>
      <c r="E776" s="2"/>
      <c r="F776" s="2"/>
      <c r="G776" s="2"/>
      <c r="H776" s="2"/>
      <c r="I776" s="2"/>
    </row>
    <row r="777" spans="1:9" ht="16.5" customHeight="1">
      <c r="A777" s="50"/>
      <c r="B777" s="2"/>
      <c r="C777" s="2"/>
      <c r="D777" s="2"/>
      <c r="E777" s="2"/>
      <c r="F777" s="2"/>
      <c r="G777" s="2"/>
      <c r="H777" s="2"/>
      <c r="I777" s="2"/>
    </row>
    <row r="778" spans="1:9" ht="16.5" customHeight="1">
      <c r="A778" s="50"/>
      <c r="B778" s="2"/>
      <c r="C778" s="2"/>
      <c r="D778" s="2"/>
      <c r="E778" s="2"/>
      <c r="F778" s="2"/>
      <c r="G778" s="2"/>
      <c r="H778" s="2"/>
      <c r="I778" s="2"/>
    </row>
    <row r="779" spans="1:9" ht="16.5" customHeight="1">
      <c r="A779" s="50"/>
      <c r="B779" s="2"/>
      <c r="C779" s="2"/>
      <c r="D779" s="2"/>
      <c r="E779" s="2"/>
      <c r="F779" s="2"/>
      <c r="G779" s="2"/>
      <c r="H779" s="2"/>
      <c r="I779" s="2"/>
    </row>
    <row r="780" spans="1:9" ht="16.5" customHeight="1">
      <c r="A780" s="50"/>
      <c r="B780" s="2"/>
      <c r="C780" s="2"/>
      <c r="D780" s="2"/>
      <c r="E780" s="2"/>
      <c r="F780" s="2"/>
      <c r="G780" s="2"/>
      <c r="H780" s="2"/>
      <c r="I780" s="2"/>
    </row>
    <row r="781" spans="1:9" ht="16.5" customHeight="1">
      <c r="A781" s="50"/>
      <c r="B781" s="2"/>
      <c r="C781" s="2"/>
      <c r="D781" s="2"/>
      <c r="E781" s="2"/>
      <c r="F781" s="2"/>
      <c r="G781" s="2"/>
      <c r="H781" s="2"/>
      <c r="I781" s="2"/>
    </row>
    <row r="782" spans="1:9" ht="16.5" customHeight="1">
      <c r="A782" s="50"/>
      <c r="B782" s="2"/>
      <c r="C782" s="2"/>
      <c r="D782" s="2"/>
      <c r="E782" s="2"/>
      <c r="F782" s="2"/>
      <c r="G782" s="2"/>
      <c r="H782" s="2"/>
      <c r="I782" s="2"/>
    </row>
    <row r="783" spans="1:9" ht="16.5" customHeight="1">
      <c r="A783" s="50"/>
      <c r="B783" s="2"/>
      <c r="C783" s="2"/>
      <c r="D783" s="2"/>
      <c r="E783" s="2"/>
      <c r="F783" s="2"/>
      <c r="G783" s="2"/>
      <c r="H783" s="2"/>
      <c r="I783" s="2"/>
    </row>
    <row r="784" spans="1:9" ht="16.5" customHeight="1">
      <c r="A784" s="50"/>
      <c r="B784" s="2"/>
      <c r="C784" s="2"/>
      <c r="D784" s="2"/>
      <c r="E784" s="2"/>
      <c r="F784" s="2"/>
      <c r="G784" s="2"/>
      <c r="H784" s="2"/>
      <c r="I784" s="2"/>
    </row>
    <row r="785" spans="1:9" ht="16.5" customHeight="1">
      <c r="A785" s="50"/>
      <c r="B785" s="2"/>
      <c r="C785" s="2"/>
      <c r="D785" s="2"/>
      <c r="E785" s="2"/>
      <c r="F785" s="2"/>
      <c r="G785" s="2"/>
      <c r="H785" s="2"/>
      <c r="I785" s="2"/>
    </row>
    <row r="786" spans="1:9" ht="16.5" customHeight="1">
      <c r="A786" s="50"/>
      <c r="B786" s="2"/>
      <c r="C786" s="2"/>
      <c r="D786" s="2"/>
      <c r="E786" s="2"/>
      <c r="F786" s="2"/>
      <c r="G786" s="2"/>
      <c r="H786" s="2"/>
      <c r="I786" s="2"/>
    </row>
    <row r="787" spans="1:9" ht="16.5" customHeight="1">
      <c r="A787" s="50"/>
      <c r="B787" s="2"/>
      <c r="C787" s="2"/>
      <c r="D787" s="2"/>
      <c r="E787" s="2"/>
      <c r="F787" s="2"/>
      <c r="G787" s="2"/>
      <c r="H787" s="2"/>
      <c r="I787" s="2"/>
    </row>
    <row r="788" spans="1:9" ht="16.5" customHeight="1">
      <c r="A788" s="50"/>
      <c r="B788" s="2"/>
      <c r="C788" s="2"/>
      <c r="D788" s="2"/>
      <c r="E788" s="2"/>
      <c r="F788" s="2"/>
      <c r="G788" s="2"/>
      <c r="H788" s="2"/>
      <c r="I788" s="2"/>
    </row>
    <row r="789" spans="1:9" ht="16.5" customHeight="1">
      <c r="A789" s="50"/>
      <c r="B789" s="2"/>
      <c r="C789" s="2"/>
      <c r="D789" s="2"/>
      <c r="E789" s="2"/>
      <c r="F789" s="2"/>
      <c r="G789" s="2"/>
      <c r="H789" s="2"/>
      <c r="I789" s="2"/>
    </row>
    <row r="790" spans="1:9" ht="16.5" customHeight="1">
      <c r="A790" s="50"/>
      <c r="B790" s="2"/>
      <c r="C790" s="2"/>
      <c r="D790" s="2"/>
      <c r="E790" s="2"/>
      <c r="F790" s="2"/>
      <c r="G790" s="2"/>
      <c r="H790" s="2"/>
      <c r="I790" s="2"/>
    </row>
    <row r="791" spans="1:9" ht="16.5" customHeight="1">
      <c r="A791" s="50"/>
      <c r="B791" s="2"/>
      <c r="C791" s="2"/>
      <c r="D791" s="2"/>
      <c r="E791" s="2"/>
      <c r="F791" s="2"/>
      <c r="G791" s="2"/>
      <c r="H791" s="2"/>
      <c r="I791" s="2"/>
    </row>
    <row r="792" spans="1:9" ht="16.5" customHeight="1">
      <c r="A792" s="50"/>
      <c r="B792" s="2"/>
      <c r="C792" s="2"/>
      <c r="D792" s="2"/>
      <c r="E792" s="2"/>
      <c r="F792" s="2"/>
      <c r="G792" s="2"/>
      <c r="H792" s="2"/>
      <c r="I792" s="2"/>
    </row>
    <row r="793" spans="1:9" ht="16.5" customHeight="1">
      <c r="A793" s="50"/>
      <c r="B793" s="2"/>
      <c r="C793" s="2"/>
      <c r="D793" s="2"/>
      <c r="E793" s="2"/>
      <c r="F793" s="2"/>
      <c r="G793" s="2"/>
      <c r="H793" s="2"/>
      <c r="I793" s="2"/>
    </row>
    <row r="794" spans="1:9" ht="16.5" customHeight="1">
      <c r="A794" s="50"/>
      <c r="B794" s="2"/>
      <c r="C794" s="2"/>
      <c r="D794" s="2"/>
      <c r="E794" s="2"/>
      <c r="F794" s="2"/>
      <c r="G794" s="2"/>
      <c r="H794" s="2"/>
      <c r="I794" s="2"/>
    </row>
    <row r="795" spans="1:9" ht="16.5" customHeight="1">
      <c r="A795" s="50"/>
      <c r="B795" s="2"/>
      <c r="C795" s="2"/>
      <c r="D795" s="2"/>
      <c r="E795" s="2"/>
      <c r="F795" s="2"/>
      <c r="G795" s="2"/>
      <c r="H795" s="2"/>
      <c r="I795" s="2"/>
    </row>
    <row r="796" spans="1:9" ht="16.5" customHeight="1">
      <c r="A796" s="50"/>
      <c r="B796" s="2"/>
      <c r="C796" s="2"/>
      <c r="D796" s="2"/>
      <c r="E796" s="2"/>
      <c r="F796" s="2"/>
      <c r="G796" s="2"/>
      <c r="H796" s="2"/>
      <c r="I796" s="2"/>
    </row>
    <row r="797" spans="1:9" ht="16.5" customHeight="1">
      <c r="A797" s="50"/>
      <c r="B797" s="2"/>
      <c r="C797" s="2"/>
      <c r="D797" s="2"/>
      <c r="E797" s="2"/>
      <c r="F797" s="2"/>
      <c r="G797" s="2"/>
      <c r="H797" s="2"/>
      <c r="I797" s="2"/>
    </row>
    <row r="798" spans="1:9" ht="16.5" customHeight="1">
      <c r="A798" s="50"/>
      <c r="B798" s="2"/>
      <c r="C798" s="2"/>
      <c r="D798" s="2"/>
      <c r="E798" s="2"/>
      <c r="F798" s="2"/>
      <c r="G798" s="2"/>
      <c r="H798" s="2"/>
      <c r="I798" s="2"/>
    </row>
    <row r="799" spans="1:9" ht="16.5" customHeight="1">
      <c r="A799" s="50"/>
      <c r="B799" s="2"/>
      <c r="C799" s="2"/>
      <c r="D799" s="2"/>
      <c r="E799" s="2"/>
      <c r="F799" s="2"/>
      <c r="G799" s="2"/>
      <c r="H799" s="2"/>
      <c r="I799" s="2"/>
    </row>
    <row r="800" spans="1:9" ht="16.5" customHeight="1">
      <c r="A800" s="50"/>
      <c r="B800" s="2"/>
      <c r="C800" s="2"/>
      <c r="D800" s="2"/>
      <c r="E800" s="2"/>
      <c r="F800" s="2"/>
      <c r="G800" s="2"/>
      <c r="H800" s="2"/>
      <c r="I800" s="2"/>
    </row>
    <row r="801" spans="1:9" ht="16.5" customHeight="1">
      <c r="A801" s="50"/>
      <c r="B801" s="2"/>
      <c r="C801" s="2"/>
      <c r="D801" s="2"/>
      <c r="E801" s="2"/>
      <c r="F801" s="2"/>
      <c r="G801" s="2"/>
      <c r="H801" s="2"/>
      <c r="I801" s="2"/>
    </row>
    <row r="802" spans="1:9" ht="16.5" customHeight="1">
      <c r="A802" s="50"/>
      <c r="B802" s="2"/>
      <c r="C802" s="2"/>
      <c r="D802" s="2"/>
      <c r="E802" s="2"/>
      <c r="F802" s="2"/>
      <c r="G802" s="2"/>
      <c r="H802" s="2"/>
      <c r="I802" s="2"/>
    </row>
    <row r="803" spans="1:9" ht="16.5" customHeight="1">
      <c r="A803" s="50"/>
      <c r="B803" s="2"/>
      <c r="C803" s="2"/>
      <c r="D803" s="2"/>
      <c r="E803" s="2"/>
      <c r="F803" s="2"/>
      <c r="G803" s="2"/>
      <c r="H803" s="2"/>
      <c r="I803" s="2"/>
    </row>
    <row r="804" spans="1:9" ht="16.5" customHeight="1">
      <c r="A804" s="50"/>
      <c r="B804" s="2"/>
      <c r="C804" s="2"/>
      <c r="D804" s="2"/>
      <c r="E804" s="2"/>
      <c r="F804" s="2"/>
      <c r="G804" s="2"/>
      <c r="H804" s="2"/>
      <c r="I804" s="2"/>
    </row>
    <row r="805" spans="1:9" ht="16.5" customHeight="1">
      <c r="A805" s="50"/>
      <c r="B805" s="2"/>
      <c r="C805" s="2"/>
      <c r="D805" s="2"/>
      <c r="E805" s="2"/>
      <c r="F805" s="2"/>
      <c r="G805" s="2"/>
      <c r="H805" s="2"/>
      <c r="I805" s="2"/>
    </row>
    <row r="806" spans="1:9" ht="16.5" customHeight="1">
      <c r="A806" s="50"/>
      <c r="B806" s="2"/>
      <c r="C806" s="2"/>
      <c r="D806" s="2"/>
      <c r="E806" s="2"/>
      <c r="F806" s="2"/>
      <c r="G806" s="2"/>
      <c r="H806" s="2"/>
      <c r="I806" s="2"/>
    </row>
    <row r="807" spans="1:9" ht="16.5" customHeight="1">
      <c r="A807" s="50"/>
      <c r="B807" s="2"/>
      <c r="C807" s="2"/>
      <c r="D807" s="2"/>
      <c r="E807" s="2"/>
      <c r="F807" s="2"/>
      <c r="G807" s="2"/>
      <c r="H807" s="2"/>
      <c r="I807" s="2"/>
    </row>
    <row r="808" spans="1:9" ht="16.5" customHeight="1">
      <c r="A808" s="50"/>
      <c r="B808" s="2"/>
      <c r="C808" s="2"/>
      <c r="D808" s="2"/>
      <c r="E808" s="2"/>
      <c r="F808" s="2"/>
      <c r="G808" s="2"/>
      <c r="H808" s="2"/>
      <c r="I808" s="2"/>
    </row>
    <row r="809" spans="1:9" ht="16.5" customHeight="1">
      <c r="A809" s="50"/>
      <c r="B809" s="2"/>
      <c r="C809" s="2"/>
      <c r="D809" s="2"/>
      <c r="E809" s="2"/>
      <c r="F809" s="2"/>
      <c r="G809" s="2"/>
      <c r="H809" s="2"/>
      <c r="I809" s="2"/>
    </row>
    <row r="810" spans="1:9" ht="16.5" customHeight="1">
      <c r="A810" s="50"/>
      <c r="B810" s="2"/>
      <c r="C810" s="2"/>
      <c r="D810" s="2"/>
      <c r="E810" s="2"/>
      <c r="F810" s="2"/>
      <c r="G810" s="2"/>
      <c r="H810" s="2"/>
      <c r="I810" s="2"/>
    </row>
    <row r="811" spans="1:9" ht="16.5" customHeight="1">
      <c r="A811" s="50"/>
      <c r="B811" s="2"/>
      <c r="C811" s="2"/>
      <c r="D811" s="2"/>
      <c r="E811" s="2"/>
      <c r="F811" s="2"/>
      <c r="G811" s="2"/>
      <c r="H811" s="2"/>
      <c r="I811" s="2"/>
    </row>
    <row r="812" spans="1:9" ht="16.5" customHeight="1">
      <c r="A812" s="50"/>
      <c r="B812" s="2"/>
      <c r="C812" s="2"/>
      <c r="D812" s="2"/>
      <c r="E812" s="2"/>
      <c r="F812" s="2"/>
      <c r="G812" s="2"/>
      <c r="H812" s="2"/>
      <c r="I812" s="2"/>
    </row>
    <row r="813" spans="1:9" ht="16.5" customHeight="1">
      <c r="A813" s="50"/>
      <c r="B813" s="2"/>
      <c r="C813" s="2"/>
      <c r="D813" s="2"/>
      <c r="E813" s="2"/>
      <c r="F813" s="2"/>
      <c r="G813" s="2"/>
      <c r="H813" s="2"/>
      <c r="I813" s="2"/>
    </row>
    <row r="814" spans="1:9" ht="16.5" customHeight="1">
      <c r="A814" s="50"/>
      <c r="B814" s="2"/>
      <c r="C814" s="2"/>
      <c r="D814" s="2"/>
      <c r="E814" s="2"/>
      <c r="F814" s="2"/>
      <c r="G814" s="2"/>
      <c r="H814" s="2"/>
      <c r="I814" s="2"/>
    </row>
    <row r="815" spans="1:9" ht="16.5" customHeight="1">
      <c r="A815" s="50"/>
      <c r="B815" s="2"/>
      <c r="C815" s="2"/>
      <c r="D815" s="2"/>
      <c r="E815" s="2"/>
      <c r="F815" s="2"/>
      <c r="G815" s="2"/>
      <c r="H815" s="2"/>
      <c r="I815" s="2"/>
    </row>
    <row r="816" spans="1:9" ht="16.5" customHeight="1">
      <c r="A816" s="50"/>
      <c r="B816" s="2"/>
      <c r="C816" s="2"/>
      <c r="D816" s="2"/>
      <c r="E816" s="2"/>
      <c r="F816" s="2"/>
      <c r="G816" s="2"/>
      <c r="H816" s="2"/>
      <c r="I816" s="2"/>
    </row>
    <row r="817" spans="1:9" ht="16.5" customHeight="1">
      <c r="A817" s="50"/>
      <c r="B817" s="2"/>
      <c r="C817" s="2"/>
      <c r="D817" s="2"/>
      <c r="E817" s="2"/>
      <c r="F817" s="2"/>
      <c r="G817" s="2"/>
      <c r="H817" s="2"/>
      <c r="I817" s="2"/>
    </row>
    <row r="818" spans="1:9" ht="16.5" customHeight="1">
      <c r="A818" s="50"/>
      <c r="B818" s="2"/>
      <c r="C818" s="2"/>
      <c r="D818" s="2"/>
      <c r="E818" s="2"/>
      <c r="F818" s="2"/>
      <c r="G818" s="2"/>
      <c r="H818" s="2"/>
      <c r="I818" s="2"/>
    </row>
    <row r="819" spans="1:9" ht="16.5" customHeight="1">
      <c r="A819" s="50"/>
      <c r="B819" s="2"/>
      <c r="C819" s="2"/>
      <c r="D819" s="2"/>
      <c r="E819" s="2"/>
      <c r="F819" s="2"/>
      <c r="G819" s="2"/>
      <c r="H819" s="2"/>
      <c r="I819" s="2"/>
    </row>
    <row r="820" spans="1:9" ht="16.5" customHeight="1">
      <c r="A820" s="50"/>
      <c r="B820" s="2"/>
      <c r="C820" s="2"/>
      <c r="D820" s="2"/>
      <c r="E820" s="2"/>
      <c r="F820" s="2"/>
      <c r="G820" s="2"/>
      <c r="H820" s="2"/>
      <c r="I820" s="2"/>
    </row>
    <row r="821" spans="1:9" ht="16.5" customHeight="1">
      <c r="A821" s="50"/>
      <c r="B821" s="2"/>
      <c r="C821" s="2"/>
      <c r="D821" s="2"/>
      <c r="E821" s="2"/>
      <c r="F821" s="2"/>
      <c r="G821" s="2"/>
      <c r="H821" s="2"/>
      <c r="I821" s="2"/>
    </row>
    <row r="822" spans="1:9" ht="16.5" customHeight="1">
      <c r="A822" s="50"/>
      <c r="B822" s="2"/>
      <c r="C822" s="2"/>
      <c r="D822" s="2"/>
      <c r="E822" s="2"/>
      <c r="F822" s="2"/>
      <c r="G822" s="2"/>
      <c r="H822" s="2"/>
      <c r="I822" s="2"/>
    </row>
    <row r="823" spans="1:9" ht="16.5" customHeight="1">
      <c r="A823" s="50"/>
      <c r="B823" s="2"/>
      <c r="C823" s="2"/>
      <c r="D823" s="2"/>
      <c r="E823" s="2"/>
      <c r="F823" s="2"/>
      <c r="G823" s="2"/>
      <c r="H823" s="2"/>
      <c r="I823" s="2"/>
    </row>
    <row r="824" spans="1:9" ht="16.5" customHeight="1">
      <c r="A824" s="50"/>
      <c r="B824" s="2"/>
      <c r="C824" s="2"/>
      <c r="D824" s="2"/>
      <c r="E824" s="2"/>
      <c r="F824" s="2"/>
      <c r="G824" s="2"/>
      <c r="H824" s="2"/>
      <c r="I824" s="2"/>
    </row>
    <row r="825" spans="1:9" ht="16.5" customHeight="1">
      <c r="A825" s="50"/>
      <c r="B825" s="2"/>
      <c r="C825" s="2"/>
      <c r="D825" s="2"/>
      <c r="E825" s="2"/>
      <c r="F825" s="2"/>
      <c r="G825" s="2"/>
      <c r="H825" s="2"/>
      <c r="I825" s="2"/>
    </row>
    <row r="826" spans="1:9" ht="16.5" customHeight="1">
      <c r="A826" s="50"/>
      <c r="B826" s="2"/>
      <c r="C826" s="2"/>
      <c r="D826" s="2"/>
      <c r="E826" s="2"/>
      <c r="F826" s="2"/>
      <c r="G826" s="2"/>
      <c r="H826" s="2"/>
      <c r="I826" s="2"/>
    </row>
    <row r="827" spans="1:9" ht="16.5" customHeight="1">
      <c r="A827" s="50"/>
      <c r="B827" s="2"/>
      <c r="C827" s="2"/>
      <c r="D827" s="2"/>
      <c r="E827" s="2"/>
      <c r="F827" s="2"/>
      <c r="G827" s="2"/>
      <c r="H827" s="2"/>
      <c r="I827" s="2"/>
    </row>
    <row r="828" spans="1:9" ht="16.5" customHeight="1">
      <c r="A828" s="50"/>
      <c r="B828" s="2"/>
      <c r="C828" s="2"/>
      <c r="D828" s="2"/>
      <c r="E828" s="2"/>
      <c r="F828" s="2"/>
      <c r="G828" s="2"/>
      <c r="H828" s="2"/>
      <c r="I828" s="2"/>
    </row>
    <row r="829" spans="1:9" ht="16.5" customHeight="1">
      <c r="A829" s="50"/>
      <c r="B829" s="2"/>
      <c r="C829" s="2"/>
      <c r="D829" s="2"/>
      <c r="E829" s="2"/>
      <c r="F829" s="2"/>
      <c r="G829" s="2"/>
      <c r="H829" s="2"/>
      <c r="I829" s="2"/>
    </row>
    <row r="830" spans="1:9" ht="16.5" customHeight="1">
      <c r="A830" s="50"/>
      <c r="B830" s="2"/>
      <c r="C830" s="2"/>
      <c r="D830" s="2"/>
      <c r="E830" s="2"/>
      <c r="F830" s="2"/>
      <c r="G830" s="2"/>
      <c r="H830" s="2"/>
      <c r="I830" s="2"/>
    </row>
    <row r="831" spans="1:9" ht="16.5" customHeight="1">
      <c r="A831" s="50"/>
      <c r="B831" s="2"/>
      <c r="C831" s="2"/>
      <c r="D831" s="2"/>
      <c r="E831" s="2"/>
      <c r="F831" s="2"/>
      <c r="G831" s="2"/>
      <c r="H831" s="2"/>
      <c r="I831" s="2"/>
    </row>
    <row r="832" spans="1:9" ht="16.5" customHeight="1">
      <c r="A832" s="50"/>
      <c r="B832" s="2"/>
      <c r="C832" s="2"/>
      <c r="D832" s="2"/>
      <c r="E832" s="2"/>
      <c r="F832" s="2"/>
      <c r="G832" s="2"/>
      <c r="H832" s="2"/>
      <c r="I832" s="2"/>
    </row>
    <row r="833" spans="1:9" ht="16.5" customHeight="1">
      <c r="A833" s="50"/>
      <c r="B833" s="2"/>
      <c r="C833" s="2"/>
      <c r="D833" s="2"/>
      <c r="E833" s="2"/>
      <c r="F833" s="2"/>
      <c r="G833" s="2"/>
      <c r="H833" s="2"/>
      <c r="I833" s="2"/>
    </row>
    <row r="834" spans="1:9" ht="16.5" customHeight="1">
      <c r="A834" s="50"/>
      <c r="B834" s="2"/>
      <c r="C834" s="2"/>
      <c r="D834" s="2"/>
      <c r="E834" s="2"/>
      <c r="F834" s="2"/>
      <c r="G834" s="2"/>
      <c r="H834" s="2"/>
      <c r="I834" s="2"/>
    </row>
    <row r="835" spans="1:9" ht="16.5" customHeight="1">
      <c r="A835" s="50"/>
      <c r="B835" s="2"/>
      <c r="C835" s="2"/>
      <c r="D835" s="2"/>
      <c r="E835" s="2"/>
      <c r="F835" s="2"/>
      <c r="G835" s="2"/>
      <c r="H835" s="2"/>
      <c r="I835" s="2"/>
    </row>
    <row r="836" spans="1:9" ht="16.5" customHeight="1">
      <c r="A836" s="50"/>
      <c r="B836" s="2"/>
      <c r="C836" s="2"/>
      <c r="D836" s="2"/>
      <c r="E836" s="2"/>
      <c r="F836" s="2"/>
      <c r="G836" s="2"/>
      <c r="H836" s="2"/>
      <c r="I836" s="2"/>
    </row>
    <row r="837" spans="1:9" ht="16.5" customHeight="1">
      <c r="A837" s="50"/>
      <c r="B837" s="2"/>
      <c r="C837" s="2"/>
      <c r="D837" s="2"/>
      <c r="E837" s="2"/>
      <c r="F837" s="2"/>
      <c r="G837" s="2"/>
      <c r="H837" s="2"/>
      <c r="I837" s="2"/>
    </row>
    <row r="838" spans="1:9" ht="16.5" customHeight="1">
      <c r="A838" s="50"/>
      <c r="B838" s="2"/>
      <c r="C838" s="2"/>
      <c r="D838" s="2"/>
      <c r="E838" s="2"/>
      <c r="F838" s="2"/>
      <c r="G838" s="2"/>
      <c r="H838" s="2"/>
      <c r="I838" s="2"/>
    </row>
    <row r="839" spans="1:9" ht="16.5" customHeight="1">
      <c r="A839" s="50"/>
      <c r="B839" s="2"/>
      <c r="C839" s="2"/>
      <c r="D839" s="2"/>
      <c r="E839" s="2"/>
      <c r="F839" s="2"/>
      <c r="G839" s="2"/>
      <c r="H839" s="2"/>
      <c r="I839" s="2"/>
    </row>
    <row r="840" spans="1:9" ht="16.5" customHeight="1">
      <c r="A840" s="50"/>
      <c r="B840" s="2"/>
      <c r="C840" s="2"/>
      <c r="D840" s="2"/>
      <c r="E840" s="2"/>
      <c r="F840" s="2"/>
      <c r="G840" s="2"/>
      <c r="H840" s="2"/>
      <c r="I840" s="2"/>
    </row>
    <row r="841" spans="1:9" ht="16.5" customHeight="1">
      <c r="A841" s="50"/>
      <c r="B841" s="2"/>
      <c r="C841" s="2"/>
      <c r="D841" s="2"/>
      <c r="E841" s="2"/>
      <c r="F841" s="2"/>
      <c r="G841" s="2"/>
      <c r="H841" s="2"/>
      <c r="I841" s="2"/>
    </row>
    <row r="842" spans="1:9" ht="16.5" customHeight="1">
      <c r="A842" s="50"/>
      <c r="B842" s="2"/>
      <c r="C842" s="2"/>
      <c r="D842" s="2"/>
      <c r="E842" s="2"/>
      <c r="F842" s="2"/>
      <c r="G842" s="2"/>
      <c r="H842" s="2"/>
      <c r="I842" s="2"/>
    </row>
    <row r="843" spans="1:9" ht="16.5" customHeight="1">
      <c r="A843" s="50"/>
      <c r="B843" s="2"/>
      <c r="C843" s="2"/>
      <c r="D843" s="2"/>
      <c r="E843" s="2"/>
      <c r="F843" s="2"/>
      <c r="G843" s="2"/>
      <c r="H843" s="2"/>
      <c r="I843" s="2"/>
    </row>
    <row r="844" spans="1:9" ht="16.5" customHeight="1">
      <c r="A844" s="50"/>
      <c r="B844" s="2"/>
      <c r="C844" s="2"/>
      <c r="D844" s="2"/>
      <c r="E844" s="2"/>
      <c r="F844" s="2"/>
      <c r="G844" s="2"/>
      <c r="H844" s="2"/>
      <c r="I844" s="2"/>
    </row>
    <row r="845" spans="1:9" ht="16.5" customHeight="1">
      <c r="A845" s="50"/>
      <c r="B845" s="2"/>
      <c r="C845" s="2"/>
      <c r="D845" s="2"/>
      <c r="E845" s="2"/>
      <c r="F845" s="2"/>
      <c r="G845" s="2"/>
      <c r="H845" s="2"/>
      <c r="I845" s="2"/>
    </row>
    <row r="846" spans="1:9" ht="16.5" customHeight="1">
      <c r="A846" s="50"/>
      <c r="B846" s="2"/>
      <c r="C846" s="2"/>
      <c r="D846" s="2"/>
      <c r="E846" s="2"/>
      <c r="F846" s="2"/>
      <c r="G846" s="2"/>
      <c r="H846" s="2"/>
      <c r="I846" s="2"/>
    </row>
    <row r="847" spans="1:9" ht="16.5" customHeight="1">
      <c r="A847" s="50"/>
      <c r="B847" s="2"/>
      <c r="C847" s="2"/>
      <c r="D847" s="2"/>
      <c r="E847" s="2"/>
      <c r="F847" s="2"/>
      <c r="G847" s="2"/>
      <c r="H847" s="2"/>
      <c r="I847" s="2"/>
    </row>
    <row r="848" spans="1:9" ht="16.5" customHeight="1">
      <c r="A848" s="50"/>
      <c r="B848" s="2"/>
      <c r="C848" s="2"/>
      <c r="D848" s="2"/>
      <c r="E848" s="2"/>
      <c r="F848" s="2"/>
      <c r="G848" s="2"/>
      <c r="H848" s="2"/>
      <c r="I848" s="2"/>
    </row>
    <row r="849" spans="1:9" ht="16.5" customHeight="1">
      <c r="A849" s="50"/>
      <c r="B849" s="2"/>
      <c r="C849" s="2"/>
      <c r="D849" s="2"/>
      <c r="E849" s="2"/>
      <c r="F849" s="2"/>
      <c r="G849" s="2"/>
      <c r="H849" s="2"/>
      <c r="I849" s="2"/>
    </row>
    <row r="850" spans="1:9" ht="16.5" customHeight="1">
      <c r="A850" s="50"/>
      <c r="B850" s="2"/>
      <c r="C850" s="2"/>
      <c r="D850" s="2"/>
      <c r="E850" s="2"/>
      <c r="F850" s="2"/>
      <c r="G850" s="2"/>
      <c r="H850" s="2"/>
      <c r="I850" s="2"/>
    </row>
    <row r="851" spans="1:9" ht="16.5" customHeight="1">
      <c r="A851" s="50"/>
      <c r="B851" s="2"/>
      <c r="C851" s="2"/>
      <c r="D851" s="2"/>
      <c r="E851" s="2"/>
      <c r="F851" s="2"/>
      <c r="G851" s="2"/>
      <c r="H851" s="2"/>
      <c r="I851" s="2"/>
    </row>
    <row r="852" spans="1:9" ht="16.5" customHeight="1">
      <c r="A852" s="50"/>
      <c r="B852" s="2"/>
      <c r="C852" s="2"/>
      <c r="D852" s="2"/>
      <c r="E852" s="2"/>
      <c r="F852" s="2"/>
      <c r="G852" s="2"/>
      <c r="H852" s="2"/>
      <c r="I852" s="2"/>
    </row>
    <row r="853" spans="1:9" ht="16.5" customHeight="1">
      <c r="A853" s="50"/>
      <c r="B853" s="2"/>
      <c r="C853" s="2"/>
      <c r="D853" s="2"/>
      <c r="E853" s="2"/>
      <c r="F853" s="2"/>
      <c r="G853" s="2"/>
      <c r="H853" s="2"/>
      <c r="I853" s="2"/>
    </row>
    <row r="854" spans="1:9" ht="16.5" customHeight="1">
      <c r="A854" s="50"/>
      <c r="B854" s="2"/>
      <c r="C854" s="2"/>
      <c r="D854" s="2"/>
      <c r="E854" s="2"/>
      <c r="F854" s="2"/>
      <c r="G854" s="2"/>
      <c r="H854" s="2"/>
      <c r="I854" s="2"/>
    </row>
    <row r="855" spans="1:9" ht="16.5" customHeight="1">
      <c r="A855" s="50"/>
      <c r="B855" s="2"/>
      <c r="C855" s="2"/>
      <c r="D855" s="2"/>
      <c r="E855" s="2"/>
      <c r="F855" s="2"/>
      <c r="G855" s="2"/>
      <c r="H855" s="2"/>
      <c r="I855" s="2"/>
    </row>
    <row r="856" spans="1:9" ht="16.5" customHeight="1">
      <c r="A856" s="50"/>
      <c r="B856" s="2"/>
      <c r="C856" s="2"/>
      <c r="D856" s="2"/>
      <c r="E856" s="2"/>
      <c r="F856" s="2"/>
      <c r="G856" s="2"/>
      <c r="H856" s="2"/>
      <c r="I856" s="2"/>
    </row>
    <row r="857" spans="1:9" ht="16.5" customHeight="1">
      <c r="A857" s="50"/>
      <c r="B857" s="2"/>
      <c r="C857" s="2"/>
      <c r="D857" s="2"/>
      <c r="E857" s="2"/>
      <c r="F857" s="2"/>
      <c r="G857" s="2"/>
      <c r="H857" s="2"/>
      <c r="I857" s="2"/>
    </row>
    <row r="858" spans="1:9" ht="16.5" customHeight="1">
      <c r="A858" s="50"/>
      <c r="B858" s="2"/>
      <c r="C858" s="2"/>
      <c r="D858" s="2"/>
      <c r="E858" s="2"/>
      <c r="F858" s="2"/>
      <c r="G858" s="2"/>
      <c r="H858" s="2"/>
      <c r="I858" s="2"/>
    </row>
    <row r="859" spans="1:9" ht="16.5" customHeight="1">
      <c r="A859" s="50"/>
      <c r="B859" s="2"/>
      <c r="C859" s="2"/>
      <c r="D859" s="2"/>
      <c r="E859" s="2"/>
      <c r="F859" s="2"/>
      <c r="G859" s="2"/>
      <c r="H859" s="2"/>
      <c r="I859" s="2"/>
    </row>
    <row r="860" spans="1:9" ht="16.5" customHeight="1">
      <c r="A860" s="50"/>
      <c r="B860" s="2"/>
      <c r="C860" s="2"/>
      <c r="D860" s="2"/>
      <c r="E860" s="2"/>
      <c r="F860" s="2"/>
      <c r="G860" s="2"/>
      <c r="H860" s="2"/>
      <c r="I860" s="2"/>
    </row>
    <row r="861" spans="1:9" ht="16.5" customHeight="1">
      <c r="A861" s="50"/>
      <c r="B861" s="2"/>
      <c r="C861" s="2"/>
      <c r="D861" s="2"/>
      <c r="E861" s="2"/>
      <c r="F861" s="2"/>
      <c r="G861" s="2"/>
      <c r="H861" s="2"/>
      <c r="I861" s="2"/>
    </row>
    <row r="862" spans="1:9" ht="16.5" customHeight="1">
      <c r="A862" s="50"/>
      <c r="B862" s="2"/>
      <c r="C862" s="2"/>
      <c r="D862" s="2"/>
      <c r="E862" s="2"/>
      <c r="F862" s="2"/>
      <c r="G862" s="2"/>
      <c r="H862" s="2"/>
      <c r="I862" s="2"/>
    </row>
    <row r="863" spans="1:9" ht="16.5" customHeight="1">
      <c r="A863" s="50"/>
      <c r="B863" s="2"/>
      <c r="C863" s="2"/>
      <c r="D863" s="2"/>
      <c r="E863" s="2"/>
      <c r="F863" s="2"/>
      <c r="G863" s="2"/>
      <c r="H863" s="2"/>
      <c r="I863" s="2"/>
    </row>
    <row r="864" spans="1:9" ht="16.5" customHeight="1">
      <c r="A864" s="50"/>
      <c r="B864" s="2"/>
      <c r="C864" s="2"/>
      <c r="D864" s="2"/>
      <c r="E864" s="2"/>
      <c r="F864" s="2"/>
      <c r="G864" s="2"/>
      <c r="H864" s="2"/>
      <c r="I864" s="2"/>
    </row>
    <row r="865" spans="1:9" ht="16.5" customHeight="1">
      <c r="A865" s="50"/>
      <c r="B865" s="2"/>
      <c r="C865" s="2"/>
      <c r="D865" s="2"/>
      <c r="E865" s="2"/>
      <c r="F865" s="2"/>
      <c r="G865" s="2"/>
      <c r="H865" s="2"/>
      <c r="I865" s="2"/>
    </row>
    <row r="866" spans="1:9" ht="16.5" customHeight="1">
      <c r="A866" s="50"/>
      <c r="B866" s="2"/>
      <c r="C866" s="2"/>
      <c r="D866" s="2"/>
      <c r="E866" s="2"/>
      <c r="F866" s="2"/>
      <c r="G866" s="2"/>
      <c r="H866" s="2"/>
      <c r="I866" s="2"/>
    </row>
    <row r="867" spans="1:9" ht="16.5" customHeight="1">
      <c r="A867" s="50"/>
      <c r="B867" s="2"/>
      <c r="C867" s="2"/>
      <c r="D867" s="2"/>
      <c r="E867" s="2"/>
      <c r="F867" s="2"/>
      <c r="G867" s="2"/>
      <c r="H867" s="2"/>
      <c r="I867" s="2"/>
    </row>
    <row r="868" spans="1:9" ht="16.5" customHeight="1">
      <c r="A868" s="50"/>
      <c r="B868" s="2"/>
      <c r="C868" s="2"/>
      <c r="D868" s="2"/>
      <c r="E868" s="2"/>
      <c r="F868" s="2"/>
      <c r="G868" s="2"/>
      <c r="H868" s="2"/>
      <c r="I868" s="2"/>
    </row>
    <row r="869" spans="1:9" ht="16.5" customHeight="1">
      <c r="A869" s="50"/>
      <c r="B869" s="2"/>
      <c r="C869" s="2"/>
      <c r="D869" s="2"/>
      <c r="E869" s="2"/>
      <c r="F869" s="2"/>
      <c r="G869" s="2"/>
      <c r="H869" s="2"/>
      <c r="I869" s="2"/>
    </row>
    <row r="870" spans="1:9" ht="16.5" customHeight="1">
      <c r="A870" s="50"/>
      <c r="B870" s="2"/>
      <c r="C870" s="2"/>
      <c r="D870" s="2"/>
      <c r="E870" s="2"/>
      <c r="F870" s="2"/>
      <c r="G870" s="2"/>
      <c r="H870" s="2"/>
      <c r="I870" s="2"/>
    </row>
    <row r="871" spans="1:9" ht="16.5" customHeight="1">
      <c r="A871" s="50"/>
      <c r="B871" s="2"/>
      <c r="C871" s="2"/>
      <c r="D871" s="2"/>
      <c r="E871" s="2"/>
      <c r="F871" s="2"/>
      <c r="G871" s="2"/>
      <c r="H871" s="2"/>
      <c r="I871" s="2"/>
    </row>
    <row r="872" spans="1:9" ht="16.5" customHeight="1">
      <c r="A872" s="50"/>
      <c r="B872" s="2"/>
      <c r="C872" s="2"/>
      <c r="D872" s="2"/>
      <c r="E872" s="2"/>
      <c r="F872" s="2"/>
      <c r="G872" s="2"/>
      <c r="H872" s="2"/>
      <c r="I872" s="2"/>
    </row>
    <row r="873" spans="1:9" ht="16.5" customHeight="1">
      <c r="A873" s="50"/>
      <c r="B873" s="2"/>
      <c r="C873" s="2"/>
      <c r="D873" s="2"/>
      <c r="E873" s="2"/>
      <c r="F873" s="2"/>
      <c r="G873" s="2"/>
      <c r="H873" s="2"/>
      <c r="I873" s="2"/>
    </row>
    <row r="874" spans="1:9" ht="16.5" customHeight="1">
      <c r="A874" s="50"/>
      <c r="B874" s="2"/>
      <c r="C874" s="2"/>
      <c r="D874" s="2"/>
      <c r="E874" s="2"/>
      <c r="F874" s="2"/>
      <c r="G874" s="2"/>
      <c r="H874" s="2"/>
      <c r="I874" s="2"/>
    </row>
    <row r="875" spans="1:9" ht="16.5" customHeight="1">
      <c r="A875" s="50"/>
      <c r="B875" s="2"/>
      <c r="C875" s="2"/>
      <c r="D875" s="2"/>
      <c r="E875" s="2"/>
      <c r="F875" s="2"/>
      <c r="G875" s="2"/>
      <c r="H875" s="2"/>
      <c r="I875" s="2"/>
    </row>
    <row r="876" spans="1:9" ht="16.5" customHeight="1">
      <c r="A876" s="50"/>
      <c r="B876" s="2"/>
      <c r="C876" s="2"/>
      <c r="D876" s="2"/>
      <c r="E876" s="2"/>
      <c r="F876" s="2"/>
      <c r="G876" s="2"/>
      <c r="H876" s="2"/>
      <c r="I876" s="2"/>
    </row>
    <row r="877" spans="1:9" ht="16.5" customHeight="1">
      <c r="A877" s="50"/>
      <c r="B877" s="2"/>
      <c r="C877" s="2"/>
      <c r="D877" s="2"/>
      <c r="E877" s="2"/>
      <c r="F877" s="2"/>
      <c r="G877" s="2"/>
      <c r="H877" s="2"/>
      <c r="I877" s="2"/>
    </row>
    <row r="878" spans="1:9" ht="16.5" customHeight="1">
      <c r="A878" s="50"/>
      <c r="B878" s="2"/>
      <c r="C878" s="2"/>
      <c r="D878" s="2"/>
      <c r="E878" s="2"/>
      <c r="F878" s="2"/>
      <c r="G878" s="2"/>
      <c r="H878" s="2"/>
      <c r="I878" s="2"/>
    </row>
    <row r="879" spans="1:9" ht="16.5" customHeight="1">
      <c r="A879" s="50"/>
      <c r="B879" s="2"/>
      <c r="C879" s="2"/>
      <c r="D879" s="2"/>
      <c r="E879" s="2"/>
      <c r="F879" s="2"/>
      <c r="G879" s="2"/>
      <c r="H879" s="2"/>
      <c r="I879" s="2"/>
    </row>
    <row r="880" spans="1:9" ht="16.5" customHeight="1">
      <c r="A880" s="50"/>
      <c r="B880" s="2"/>
      <c r="C880" s="2"/>
      <c r="D880" s="2"/>
      <c r="E880" s="2"/>
      <c r="F880" s="2"/>
      <c r="G880" s="2"/>
      <c r="H880" s="2"/>
      <c r="I880" s="2"/>
    </row>
    <row r="881" spans="1:9" ht="16.5" customHeight="1">
      <c r="A881" s="50"/>
      <c r="B881" s="2"/>
      <c r="C881" s="2"/>
      <c r="D881" s="2"/>
      <c r="E881" s="2"/>
      <c r="F881" s="2"/>
      <c r="G881" s="2"/>
      <c r="H881" s="2"/>
      <c r="I881" s="2"/>
    </row>
    <row r="882" spans="1:9" ht="16.5" customHeight="1">
      <c r="A882" s="50"/>
      <c r="B882" s="2"/>
      <c r="C882" s="2"/>
      <c r="D882" s="2"/>
      <c r="E882" s="2"/>
      <c r="F882" s="2"/>
      <c r="G882" s="2"/>
      <c r="H882" s="2"/>
      <c r="I882" s="2"/>
    </row>
    <row r="883" spans="1:9" ht="16.5" customHeight="1">
      <c r="A883" s="50"/>
      <c r="B883" s="2"/>
      <c r="C883" s="2"/>
      <c r="D883" s="2"/>
      <c r="E883" s="2"/>
      <c r="F883" s="2"/>
      <c r="G883" s="2"/>
      <c r="H883" s="2"/>
      <c r="I883" s="2"/>
    </row>
    <row r="884" spans="1:9" ht="16.5" customHeight="1">
      <c r="A884" s="50"/>
      <c r="B884" s="2"/>
      <c r="C884" s="2"/>
      <c r="D884" s="2"/>
      <c r="E884" s="2"/>
      <c r="F884" s="2"/>
      <c r="G884" s="2"/>
      <c r="H884" s="2"/>
      <c r="I884" s="2"/>
    </row>
    <row r="885" spans="1:9" ht="16.5" customHeight="1">
      <c r="A885" s="50"/>
      <c r="B885" s="2"/>
      <c r="C885" s="2"/>
      <c r="D885" s="2"/>
      <c r="E885" s="2"/>
      <c r="F885" s="2"/>
      <c r="G885" s="2"/>
      <c r="H885" s="2"/>
      <c r="I885" s="2"/>
    </row>
    <row r="886" spans="1:9" ht="16.5" customHeight="1">
      <c r="A886" s="50"/>
      <c r="B886" s="2"/>
      <c r="C886" s="2"/>
      <c r="D886" s="2"/>
      <c r="E886" s="2"/>
      <c r="F886" s="2"/>
      <c r="G886" s="2"/>
      <c r="H886" s="2"/>
      <c r="I886" s="2"/>
    </row>
    <row r="887" spans="1:9" ht="16.5" customHeight="1">
      <c r="A887" s="50"/>
      <c r="B887" s="2"/>
      <c r="C887" s="2"/>
      <c r="D887" s="2"/>
      <c r="E887" s="2"/>
      <c r="F887" s="2"/>
      <c r="G887" s="2"/>
      <c r="H887" s="2"/>
      <c r="I887" s="2"/>
    </row>
    <row r="888" spans="1:9" ht="16.5" customHeight="1">
      <c r="A888" s="50"/>
      <c r="B888" s="2"/>
      <c r="C888" s="2"/>
      <c r="D888" s="2"/>
      <c r="E888" s="2"/>
      <c r="F888" s="2"/>
      <c r="G888" s="2"/>
      <c r="H888" s="2"/>
      <c r="I888" s="2"/>
    </row>
    <row r="889" spans="1:9" ht="16.5" customHeight="1">
      <c r="A889" s="50"/>
      <c r="B889" s="2"/>
      <c r="C889" s="2"/>
      <c r="D889" s="2"/>
      <c r="E889" s="2"/>
      <c r="F889" s="2"/>
      <c r="G889" s="2"/>
      <c r="H889" s="2"/>
      <c r="I889" s="2"/>
    </row>
    <row r="890" spans="1:9" ht="16.5" customHeight="1">
      <c r="A890" s="50"/>
      <c r="B890" s="2"/>
      <c r="C890" s="2"/>
      <c r="D890" s="2"/>
      <c r="E890" s="2"/>
      <c r="F890" s="2"/>
      <c r="G890" s="2"/>
      <c r="H890" s="2"/>
      <c r="I890" s="2"/>
    </row>
    <row r="891" spans="1:9" ht="16.5" customHeight="1">
      <c r="A891" s="50"/>
      <c r="B891" s="2"/>
      <c r="C891" s="2"/>
      <c r="D891" s="2"/>
      <c r="E891" s="2"/>
      <c r="F891" s="2"/>
      <c r="G891" s="2"/>
      <c r="H891" s="2"/>
      <c r="I891" s="2"/>
    </row>
    <row r="892" spans="1:9" ht="16.5" customHeight="1">
      <c r="A892" s="50"/>
      <c r="B892" s="2"/>
      <c r="C892" s="2"/>
      <c r="D892" s="2"/>
      <c r="E892" s="2"/>
      <c r="F892" s="2"/>
      <c r="G892" s="2"/>
      <c r="H892" s="2"/>
      <c r="I892" s="2"/>
    </row>
    <row r="893" spans="1:9" ht="16.5" customHeight="1">
      <c r="A893" s="50"/>
      <c r="B893" s="2"/>
      <c r="C893" s="2"/>
      <c r="D893" s="2"/>
      <c r="E893" s="2"/>
      <c r="F893" s="2"/>
      <c r="G893" s="2"/>
      <c r="H893" s="2"/>
      <c r="I893" s="2"/>
    </row>
    <row r="894" spans="1:9" ht="16.5" customHeight="1">
      <c r="A894" s="50"/>
      <c r="B894" s="2"/>
      <c r="C894" s="2"/>
      <c r="D894" s="2"/>
      <c r="E894" s="2"/>
      <c r="F894" s="2"/>
      <c r="G894" s="2"/>
      <c r="H894" s="2"/>
      <c r="I894" s="2"/>
    </row>
    <row r="895" spans="1:9" ht="16.5" customHeight="1">
      <c r="A895" s="50"/>
      <c r="B895" s="2"/>
      <c r="C895" s="2"/>
      <c r="D895" s="2"/>
      <c r="E895" s="2"/>
      <c r="F895" s="2"/>
      <c r="G895" s="2"/>
      <c r="H895" s="2"/>
      <c r="I895" s="2"/>
    </row>
    <row r="896" spans="1:9" ht="16.5" customHeight="1">
      <c r="A896" s="50"/>
      <c r="B896" s="2"/>
      <c r="C896" s="2"/>
      <c r="D896" s="2"/>
      <c r="E896" s="2"/>
      <c r="F896" s="2"/>
      <c r="G896" s="2"/>
      <c r="H896" s="2"/>
      <c r="I896" s="2"/>
    </row>
    <row r="897" spans="1:9" ht="16.5" customHeight="1">
      <c r="A897" s="50"/>
      <c r="B897" s="2"/>
      <c r="C897" s="2"/>
      <c r="D897" s="2"/>
      <c r="E897" s="2"/>
      <c r="F897" s="2"/>
      <c r="G897" s="2"/>
      <c r="H897" s="2"/>
      <c r="I897" s="2"/>
    </row>
    <row r="898" spans="1:9" ht="16.5" customHeight="1">
      <c r="A898" s="50"/>
      <c r="B898" s="2"/>
      <c r="C898" s="2"/>
      <c r="D898" s="2"/>
      <c r="E898" s="2"/>
      <c r="F898" s="2"/>
      <c r="G898" s="2"/>
      <c r="H898" s="2"/>
      <c r="I898" s="2"/>
    </row>
    <row r="899" spans="1:9" ht="16.5" customHeight="1">
      <c r="A899" s="50"/>
      <c r="B899" s="2"/>
      <c r="C899" s="2"/>
      <c r="D899" s="2"/>
      <c r="E899" s="2"/>
      <c r="F899" s="2"/>
      <c r="G899" s="2"/>
      <c r="H899" s="2"/>
      <c r="I899" s="2"/>
    </row>
    <row r="900" spans="1:9" ht="16.5" customHeight="1">
      <c r="A900" s="50"/>
      <c r="B900" s="2"/>
      <c r="C900" s="2"/>
      <c r="D900" s="2"/>
      <c r="E900" s="2"/>
      <c r="F900" s="2"/>
      <c r="G900" s="2"/>
      <c r="H900" s="2"/>
      <c r="I900" s="2"/>
    </row>
    <row r="901" spans="1:9" ht="16.5" customHeight="1">
      <c r="A901" s="50"/>
      <c r="B901" s="2"/>
      <c r="C901" s="2"/>
      <c r="D901" s="2"/>
      <c r="E901" s="2"/>
      <c r="F901" s="2"/>
      <c r="G901" s="2"/>
      <c r="H901" s="2"/>
      <c r="I901" s="2"/>
    </row>
    <row r="902" spans="1:9" ht="16.5" customHeight="1">
      <c r="A902" s="50"/>
      <c r="B902" s="2"/>
      <c r="C902" s="2"/>
      <c r="D902" s="2"/>
      <c r="E902" s="2"/>
      <c r="F902" s="2"/>
      <c r="G902" s="2"/>
      <c r="H902" s="2"/>
      <c r="I902" s="2"/>
    </row>
    <row r="903" spans="1:9" ht="16.5" customHeight="1">
      <c r="A903" s="50"/>
      <c r="B903" s="2"/>
      <c r="C903" s="2"/>
      <c r="D903" s="2"/>
      <c r="E903" s="2"/>
      <c r="F903" s="2"/>
      <c r="G903" s="2"/>
      <c r="H903" s="2"/>
      <c r="I903" s="2"/>
    </row>
    <row r="904" spans="1:9" ht="16.5" customHeight="1">
      <c r="A904" s="50"/>
      <c r="B904" s="2"/>
      <c r="C904" s="2"/>
      <c r="D904" s="2"/>
      <c r="E904" s="2"/>
      <c r="F904" s="2"/>
      <c r="G904" s="2"/>
      <c r="H904" s="2"/>
      <c r="I904" s="2"/>
    </row>
    <row r="905" spans="1:9" ht="16.5" customHeight="1">
      <c r="A905" s="50"/>
      <c r="B905" s="2"/>
      <c r="C905" s="2"/>
      <c r="D905" s="2"/>
      <c r="E905" s="2"/>
      <c r="F905" s="2"/>
      <c r="G905" s="2"/>
      <c r="H905" s="2"/>
      <c r="I905" s="2"/>
    </row>
    <row r="906" spans="1:9" ht="16.5" customHeight="1">
      <c r="A906" s="50"/>
      <c r="B906" s="2"/>
      <c r="C906" s="2"/>
      <c r="D906" s="2"/>
      <c r="E906" s="2"/>
      <c r="F906" s="2"/>
      <c r="G906" s="2"/>
      <c r="H906" s="2"/>
      <c r="I906" s="2"/>
    </row>
    <row r="907" spans="1:9" ht="16.5" customHeight="1">
      <c r="A907" s="50"/>
      <c r="B907" s="2"/>
      <c r="C907" s="2"/>
      <c r="D907" s="2"/>
      <c r="E907" s="2"/>
      <c r="F907" s="2"/>
      <c r="G907" s="2"/>
      <c r="H907" s="2"/>
      <c r="I907" s="2"/>
    </row>
    <row r="908" spans="1:9" ht="16.5" customHeight="1">
      <c r="A908" s="50"/>
      <c r="B908" s="2"/>
      <c r="C908" s="2"/>
      <c r="D908" s="2"/>
      <c r="E908" s="2"/>
      <c r="F908" s="2"/>
      <c r="G908" s="2"/>
      <c r="H908" s="2"/>
      <c r="I908" s="2"/>
    </row>
    <row r="909" spans="1:9" ht="16.5" customHeight="1">
      <c r="A909" s="50"/>
      <c r="B909" s="2"/>
      <c r="C909" s="2"/>
      <c r="D909" s="2"/>
      <c r="E909" s="2"/>
      <c r="F909" s="2"/>
      <c r="G909" s="2"/>
      <c r="H909" s="2"/>
      <c r="I909" s="2"/>
    </row>
    <row r="910" spans="1:9" ht="16.5" customHeight="1">
      <c r="A910" s="50"/>
      <c r="B910" s="2"/>
      <c r="C910" s="2"/>
      <c r="D910" s="2"/>
      <c r="E910" s="2"/>
      <c r="F910" s="2"/>
      <c r="G910" s="2"/>
      <c r="H910" s="2"/>
      <c r="I910" s="2"/>
    </row>
    <row r="911" spans="1:9" ht="16.5" customHeight="1">
      <c r="A911" s="50"/>
      <c r="B911" s="2"/>
      <c r="C911" s="2"/>
      <c r="D911" s="2"/>
      <c r="E911" s="2"/>
      <c r="F911" s="2"/>
      <c r="G911" s="2"/>
      <c r="H911" s="2"/>
      <c r="I911" s="2"/>
    </row>
    <row r="912" spans="1:9" ht="16.5" customHeight="1">
      <c r="A912" s="50"/>
      <c r="B912" s="2"/>
      <c r="C912" s="2"/>
      <c r="D912" s="2"/>
      <c r="E912" s="2"/>
      <c r="F912" s="2"/>
      <c r="G912" s="2"/>
      <c r="H912" s="2"/>
      <c r="I912" s="2"/>
    </row>
    <row r="913" spans="1:9" ht="16.5" customHeight="1">
      <c r="A913" s="50"/>
      <c r="B913" s="2"/>
      <c r="C913" s="2"/>
      <c r="D913" s="2"/>
      <c r="E913" s="2"/>
      <c r="F913" s="2"/>
      <c r="G913" s="2"/>
      <c r="H913" s="2"/>
      <c r="I913" s="2"/>
    </row>
    <row r="914" spans="1:9" ht="16.5" customHeight="1">
      <c r="A914" s="50"/>
      <c r="B914" s="2"/>
      <c r="C914" s="2"/>
      <c r="D914" s="2"/>
      <c r="E914" s="2"/>
      <c r="F914" s="2"/>
      <c r="G914" s="2"/>
      <c r="H914" s="2"/>
      <c r="I914" s="2"/>
    </row>
    <row r="915" spans="1:9" ht="16.5" customHeight="1">
      <c r="A915" s="50"/>
      <c r="B915" s="2"/>
      <c r="C915" s="2"/>
      <c r="D915" s="2"/>
      <c r="E915" s="2"/>
      <c r="F915" s="2"/>
      <c r="G915" s="2"/>
      <c r="H915" s="2"/>
      <c r="I915" s="2"/>
    </row>
    <row r="916" spans="1:9" ht="16.5" customHeight="1">
      <c r="A916" s="50"/>
      <c r="B916" s="2"/>
      <c r="C916" s="2"/>
      <c r="D916" s="2"/>
      <c r="E916" s="2"/>
      <c r="F916" s="2"/>
      <c r="G916" s="2"/>
      <c r="H916" s="2"/>
      <c r="I916" s="2"/>
    </row>
    <row r="917" spans="1:9" ht="16.5" customHeight="1">
      <c r="A917" s="50"/>
      <c r="B917" s="2"/>
      <c r="C917" s="2"/>
      <c r="D917" s="2"/>
      <c r="E917" s="2"/>
      <c r="F917" s="2"/>
      <c r="G917" s="2"/>
      <c r="H917" s="2"/>
      <c r="I917" s="2"/>
    </row>
    <row r="918" spans="1:9" ht="16.5" customHeight="1">
      <c r="A918" s="50"/>
      <c r="B918" s="2"/>
      <c r="C918" s="2"/>
      <c r="D918" s="2"/>
      <c r="E918" s="2"/>
      <c r="F918" s="2"/>
      <c r="G918" s="2"/>
      <c r="H918" s="2"/>
      <c r="I918" s="2"/>
    </row>
    <row r="919" spans="1:9" ht="16.5" customHeight="1">
      <c r="A919" s="50"/>
      <c r="B919" s="2"/>
      <c r="C919" s="2"/>
      <c r="D919" s="2"/>
      <c r="E919" s="2"/>
      <c r="F919" s="2"/>
      <c r="G919" s="2"/>
      <c r="H919" s="2"/>
      <c r="I919" s="2"/>
    </row>
    <row r="920" spans="1:9" ht="16.5" customHeight="1">
      <c r="A920" s="50"/>
      <c r="B920" s="2"/>
      <c r="C920" s="2"/>
      <c r="D920" s="2"/>
      <c r="E920" s="2"/>
      <c r="F920" s="2"/>
      <c r="G920" s="2"/>
      <c r="H920" s="2"/>
      <c r="I920" s="2"/>
    </row>
    <row r="921" spans="1:9" ht="16.5" customHeight="1">
      <c r="A921" s="50"/>
      <c r="B921" s="2"/>
      <c r="C921" s="2"/>
      <c r="D921" s="2"/>
      <c r="E921" s="2"/>
      <c r="F921" s="2"/>
      <c r="G921" s="2"/>
      <c r="H921" s="2"/>
      <c r="I921" s="2"/>
    </row>
    <row r="922" spans="1:9" ht="16.5" customHeight="1">
      <c r="A922" s="50"/>
      <c r="B922" s="2"/>
      <c r="C922" s="2"/>
      <c r="D922" s="2"/>
      <c r="E922" s="2"/>
      <c r="F922" s="2"/>
      <c r="G922" s="2"/>
      <c r="H922" s="2"/>
      <c r="I922" s="2"/>
    </row>
    <row r="923" spans="1:9" ht="16.5" customHeight="1">
      <c r="A923" s="50"/>
      <c r="B923" s="2"/>
      <c r="C923" s="2"/>
      <c r="D923" s="2"/>
      <c r="E923" s="2"/>
      <c r="F923" s="2"/>
      <c r="G923" s="2"/>
      <c r="H923" s="2"/>
      <c r="I923" s="2"/>
    </row>
    <row r="924" spans="1:9" ht="16.5" customHeight="1">
      <c r="A924" s="50"/>
      <c r="B924" s="2"/>
      <c r="C924" s="2"/>
      <c r="D924" s="2"/>
      <c r="E924" s="2"/>
      <c r="F924" s="2"/>
      <c r="G924" s="2"/>
      <c r="H924" s="2"/>
      <c r="I924" s="2"/>
    </row>
    <row r="925" spans="1:9" ht="16.5" customHeight="1">
      <c r="A925" s="50"/>
      <c r="B925" s="2"/>
      <c r="C925" s="2"/>
      <c r="D925" s="2"/>
      <c r="E925" s="2"/>
      <c r="F925" s="2"/>
      <c r="G925" s="2"/>
      <c r="H925" s="2"/>
      <c r="I925" s="2"/>
    </row>
    <row r="926" spans="1:9" ht="16.5" customHeight="1">
      <c r="A926" s="50"/>
      <c r="B926" s="2"/>
      <c r="C926" s="2"/>
      <c r="D926" s="2"/>
      <c r="E926" s="2"/>
      <c r="F926" s="2"/>
      <c r="G926" s="2"/>
      <c r="H926" s="2"/>
      <c r="I926" s="2"/>
    </row>
    <row r="927" spans="1:9" ht="16.5" customHeight="1">
      <c r="A927" s="50"/>
      <c r="B927" s="2"/>
      <c r="C927" s="2"/>
      <c r="D927" s="2"/>
      <c r="E927" s="2"/>
      <c r="F927" s="2"/>
      <c r="G927" s="2"/>
      <c r="H927" s="2"/>
      <c r="I927" s="2"/>
    </row>
    <row r="928" spans="1:9" ht="16.5" customHeight="1">
      <c r="A928" s="50"/>
      <c r="B928" s="2"/>
      <c r="C928" s="2"/>
      <c r="D928" s="2"/>
      <c r="E928" s="2"/>
      <c r="F928" s="2"/>
      <c r="G928" s="2"/>
      <c r="H928" s="2"/>
      <c r="I928" s="2"/>
    </row>
    <row r="929" spans="1:9" ht="16.5" customHeight="1">
      <c r="A929" s="50"/>
      <c r="B929" s="2"/>
      <c r="C929" s="2"/>
      <c r="D929" s="2"/>
      <c r="E929" s="2"/>
      <c r="F929" s="2"/>
      <c r="G929" s="2"/>
      <c r="H929" s="2"/>
      <c r="I929" s="2"/>
    </row>
    <row r="930" spans="1:9" ht="16.5" customHeight="1">
      <c r="A930" s="50"/>
      <c r="B930" s="2"/>
      <c r="C930" s="2"/>
      <c r="D930" s="2"/>
      <c r="E930" s="2"/>
      <c r="F930" s="2"/>
      <c r="G930" s="2"/>
      <c r="H930" s="2"/>
      <c r="I930" s="2"/>
    </row>
    <row r="931" spans="1:9" ht="16.5" customHeight="1">
      <c r="A931" s="50"/>
      <c r="B931" s="2"/>
      <c r="C931" s="2"/>
      <c r="D931" s="2"/>
      <c r="E931" s="2"/>
      <c r="F931" s="2"/>
      <c r="G931" s="2"/>
      <c r="H931" s="2"/>
      <c r="I931" s="2"/>
    </row>
    <row r="932" spans="1:9" ht="16.5" customHeight="1">
      <c r="A932" s="50"/>
      <c r="B932" s="2"/>
      <c r="C932" s="2"/>
      <c r="D932" s="2"/>
      <c r="E932" s="2"/>
      <c r="F932" s="2"/>
      <c r="G932" s="2"/>
      <c r="H932" s="2"/>
      <c r="I932" s="2"/>
    </row>
    <row r="933" spans="1:9" ht="16.5" customHeight="1">
      <c r="A933" s="50"/>
      <c r="B933" s="2"/>
      <c r="C933" s="2"/>
      <c r="D933" s="2"/>
      <c r="E933" s="2"/>
      <c r="F933" s="2"/>
      <c r="G933" s="2"/>
      <c r="H933" s="2"/>
      <c r="I933" s="2"/>
    </row>
    <row r="934" spans="1:9" ht="16.5" customHeight="1">
      <c r="A934" s="50"/>
      <c r="B934" s="2"/>
      <c r="C934" s="2"/>
      <c r="D934" s="2"/>
      <c r="E934" s="2"/>
      <c r="F934" s="2"/>
      <c r="G934" s="2"/>
      <c r="H934" s="2"/>
      <c r="I934" s="2"/>
    </row>
    <row r="935" spans="1:9" ht="16.5" customHeight="1">
      <c r="A935" s="50"/>
      <c r="B935" s="2"/>
      <c r="C935" s="2"/>
      <c r="D935" s="2"/>
      <c r="E935" s="2"/>
      <c r="F935" s="2"/>
      <c r="G935" s="2"/>
      <c r="H935" s="2"/>
      <c r="I935" s="2"/>
    </row>
    <row r="936" spans="1:9" ht="16.5" customHeight="1">
      <c r="A936" s="50"/>
      <c r="B936" s="2"/>
      <c r="C936" s="2"/>
      <c r="D936" s="2"/>
      <c r="E936" s="2"/>
      <c r="F936" s="2"/>
      <c r="G936" s="2"/>
      <c r="H936" s="2"/>
      <c r="I936" s="2"/>
    </row>
    <row r="937" spans="1:9" ht="16.5" customHeight="1">
      <c r="A937" s="50"/>
      <c r="B937" s="2"/>
      <c r="C937" s="2"/>
      <c r="D937" s="2"/>
      <c r="E937" s="2"/>
      <c r="F937" s="2"/>
      <c r="G937" s="2"/>
      <c r="H937" s="2"/>
      <c r="I937" s="2"/>
    </row>
    <row r="938" spans="1:9" ht="16.5" customHeight="1">
      <c r="A938" s="50"/>
      <c r="B938" s="2"/>
      <c r="C938" s="2"/>
      <c r="D938" s="2"/>
      <c r="E938" s="2"/>
      <c r="F938" s="2"/>
      <c r="G938" s="2"/>
      <c r="H938" s="2"/>
      <c r="I938" s="2"/>
    </row>
    <row r="939" spans="1:9" ht="16.5" customHeight="1">
      <c r="A939" s="50"/>
      <c r="B939" s="2"/>
      <c r="C939" s="2"/>
      <c r="D939" s="2"/>
      <c r="E939" s="2"/>
      <c r="F939" s="2"/>
      <c r="G939" s="2"/>
      <c r="H939" s="2"/>
      <c r="I939" s="2"/>
    </row>
    <row r="940" spans="1:9" ht="16.5" customHeight="1">
      <c r="A940" s="50"/>
      <c r="B940" s="2"/>
      <c r="C940" s="2"/>
      <c r="D940" s="2"/>
      <c r="E940" s="2"/>
      <c r="F940" s="2"/>
      <c r="G940" s="2"/>
      <c r="H940" s="2"/>
      <c r="I940" s="2"/>
    </row>
    <row r="941" spans="1:9" ht="16.5" customHeight="1">
      <c r="A941" s="50"/>
      <c r="B941" s="2"/>
      <c r="C941" s="2"/>
      <c r="D941" s="2"/>
      <c r="E941" s="2"/>
      <c r="F941" s="2"/>
      <c r="G941" s="2"/>
      <c r="H941" s="2"/>
      <c r="I941" s="2"/>
    </row>
    <row r="942" spans="1:9" ht="16.5" customHeight="1">
      <c r="A942" s="50"/>
      <c r="B942" s="2"/>
      <c r="C942" s="2"/>
      <c r="D942" s="2"/>
      <c r="E942" s="2"/>
      <c r="F942" s="2"/>
      <c r="G942" s="2"/>
      <c r="H942" s="2"/>
      <c r="I942" s="2"/>
    </row>
    <row r="943" spans="1:9" ht="16.5" customHeight="1">
      <c r="A943" s="50"/>
      <c r="B943" s="2"/>
      <c r="C943" s="2"/>
      <c r="D943" s="2"/>
      <c r="E943" s="2"/>
      <c r="F943" s="2"/>
      <c r="G943" s="2"/>
      <c r="H943" s="2"/>
      <c r="I943" s="2"/>
    </row>
    <row r="944" spans="1:9" ht="16.5" customHeight="1">
      <c r="A944" s="50"/>
      <c r="B944" s="2"/>
      <c r="C944" s="2"/>
      <c r="D944" s="2"/>
      <c r="E944" s="2"/>
      <c r="F944" s="2"/>
      <c r="G944" s="2"/>
      <c r="H944" s="2"/>
      <c r="I944" s="2"/>
    </row>
    <row r="945" spans="1:9" ht="16.5" customHeight="1">
      <c r="A945" s="50"/>
      <c r="B945" s="2"/>
      <c r="C945" s="2"/>
      <c r="D945" s="2"/>
      <c r="E945" s="2"/>
      <c r="F945" s="2"/>
      <c r="G945" s="2"/>
      <c r="H945" s="2"/>
      <c r="I945" s="2"/>
    </row>
    <row r="946" spans="1:9" ht="16.5" customHeight="1">
      <c r="A946" s="50"/>
      <c r="B946" s="2"/>
      <c r="C946" s="2"/>
      <c r="D946" s="2"/>
      <c r="E946" s="2"/>
      <c r="F946" s="2"/>
      <c r="G946" s="2"/>
      <c r="H946" s="2"/>
      <c r="I946" s="2"/>
    </row>
    <row r="947" spans="1:9" ht="16.5" customHeight="1">
      <c r="A947" s="50"/>
      <c r="B947" s="2"/>
      <c r="C947" s="2"/>
      <c r="D947" s="2"/>
      <c r="E947" s="2"/>
      <c r="F947" s="2"/>
      <c r="G947" s="2"/>
      <c r="H947" s="2"/>
      <c r="I947" s="2"/>
    </row>
    <row r="948" spans="1:9" ht="16.5" customHeight="1">
      <c r="A948" s="50"/>
      <c r="B948" s="2"/>
      <c r="C948" s="2"/>
      <c r="D948" s="2"/>
      <c r="E948" s="2"/>
      <c r="F948" s="2"/>
      <c r="G948" s="2"/>
      <c r="H948" s="2"/>
      <c r="I948" s="2"/>
    </row>
    <row r="949" spans="1:9" ht="16.5" customHeight="1">
      <c r="A949" s="50"/>
      <c r="B949" s="2"/>
      <c r="C949" s="2"/>
      <c r="D949" s="2"/>
      <c r="E949" s="2"/>
      <c r="F949" s="2"/>
      <c r="G949" s="2"/>
      <c r="H949" s="2"/>
      <c r="I949" s="2"/>
    </row>
    <row r="950" spans="1:9" ht="16.5" customHeight="1">
      <c r="A950" s="50"/>
      <c r="B950" s="2"/>
      <c r="C950" s="2"/>
      <c r="D950" s="2"/>
      <c r="E950" s="2"/>
      <c r="F950" s="2"/>
      <c r="G950" s="2"/>
      <c r="H950" s="2"/>
      <c r="I950" s="2"/>
    </row>
    <row r="951" spans="1:9" ht="16.5" customHeight="1">
      <c r="A951" s="50"/>
      <c r="B951" s="2"/>
      <c r="C951" s="2"/>
      <c r="D951" s="2"/>
      <c r="E951" s="2"/>
      <c r="F951" s="2"/>
      <c r="G951" s="2"/>
      <c r="H951" s="2"/>
      <c r="I951" s="2"/>
    </row>
    <row r="952" spans="1:9" ht="16.5" customHeight="1">
      <c r="A952" s="50"/>
      <c r="B952" s="2"/>
      <c r="C952" s="2"/>
      <c r="D952" s="2"/>
      <c r="E952" s="2"/>
      <c r="F952" s="2"/>
      <c r="G952" s="2"/>
      <c r="H952" s="2"/>
      <c r="I952" s="2"/>
    </row>
    <row r="953" spans="1:9" ht="16.5" customHeight="1">
      <c r="A953" s="50"/>
      <c r="B953" s="2"/>
      <c r="C953" s="2"/>
      <c r="D953" s="2"/>
      <c r="E953" s="2"/>
      <c r="F953" s="2"/>
      <c r="G953" s="2"/>
      <c r="H953" s="2"/>
      <c r="I953" s="2"/>
    </row>
    <row r="954" spans="1:9" ht="16.5" customHeight="1">
      <c r="A954" s="50"/>
      <c r="B954" s="2"/>
      <c r="C954" s="2"/>
      <c r="D954" s="2"/>
      <c r="E954" s="2"/>
      <c r="F954" s="2"/>
      <c r="G954" s="2"/>
      <c r="H954" s="2"/>
      <c r="I954" s="2"/>
    </row>
    <row r="955" spans="1:9" ht="16.5" customHeight="1">
      <c r="A955" s="50"/>
      <c r="B955" s="2"/>
      <c r="C955" s="2"/>
      <c r="D955" s="2"/>
      <c r="E955" s="2"/>
      <c r="F955" s="2"/>
      <c r="G955" s="2"/>
      <c r="H955" s="2"/>
      <c r="I955" s="2"/>
    </row>
    <row r="956" spans="1:9" ht="16.5" customHeight="1">
      <c r="A956" s="50"/>
      <c r="B956" s="2"/>
      <c r="C956" s="2"/>
      <c r="D956" s="2"/>
      <c r="E956" s="2"/>
      <c r="F956" s="2"/>
      <c r="G956" s="2"/>
      <c r="H956" s="2"/>
      <c r="I956" s="2"/>
    </row>
    <row r="957" spans="1:9" ht="16.5" customHeight="1">
      <c r="A957" s="50"/>
      <c r="B957" s="2"/>
      <c r="C957" s="2"/>
      <c r="D957" s="2"/>
      <c r="E957" s="2"/>
      <c r="F957" s="2"/>
      <c r="G957" s="2"/>
      <c r="H957" s="2"/>
      <c r="I957" s="2"/>
    </row>
    <row r="958" spans="1:9" ht="16.5" customHeight="1">
      <c r="A958" s="50"/>
      <c r="B958" s="2"/>
      <c r="C958" s="2"/>
      <c r="D958" s="2"/>
      <c r="E958" s="2"/>
      <c r="F958" s="2"/>
      <c r="G958" s="2"/>
      <c r="H958" s="2"/>
      <c r="I958" s="2"/>
    </row>
    <row r="959" spans="1:9" ht="16.5" customHeight="1">
      <c r="A959" s="50"/>
      <c r="B959" s="2"/>
      <c r="C959" s="2"/>
      <c r="D959" s="2"/>
      <c r="E959" s="2"/>
      <c r="F959" s="2"/>
      <c r="G959" s="2"/>
      <c r="H959" s="2"/>
      <c r="I959" s="2"/>
    </row>
    <row r="960" spans="1:9" ht="16.5" customHeight="1">
      <c r="A960" s="50"/>
      <c r="B960" s="2"/>
      <c r="C960" s="2"/>
      <c r="D960" s="2"/>
      <c r="E960" s="2"/>
      <c r="F960" s="2"/>
      <c r="G960" s="2"/>
      <c r="H960" s="2"/>
      <c r="I960" s="2"/>
    </row>
    <row r="961" spans="1:9" ht="16.5" customHeight="1">
      <c r="A961" s="50"/>
      <c r="B961" s="2"/>
      <c r="C961" s="2"/>
      <c r="D961" s="2"/>
      <c r="E961" s="2"/>
      <c r="F961" s="2"/>
      <c r="G961" s="2"/>
      <c r="H961" s="2"/>
      <c r="I961" s="2"/>
    </row>
    <row r="962" spans="1:9" ht="16.5" customHeight="1">
      <c r="A962" s="50"/>
      <c r="B962" s="2"/>
      <c r="C962" s="2"/>
      <c r="D962" s="2"/>
      <c r="E962" s="2"/>
      <c r="F962" s="2"/>
      <c r="G962" s="2"/>
      <c r="H962" s="2"/>
      <c r="I962" s="2"/>
    </row>
    <row r="963" spans="1:9" ht="16.5" customHeight="1">
      <c r="A963" s="50"/>
      <c r="B963" s="2"/>
      <c r="C963" s="2"/>
      <c r="D963" s="2"/>
      <c r="E963" s="2"/>
      <c r="F963" s="2"/>
      <c r="G963" s="2"/>
      <c r="H963" s="2"/>
      <c r="I963" s="2"/>
    </row>
    <row r="964" spans="1:9" ht="16.5" customHeight="1">
      <c r="A964" s="50"/>
      <c r="B964" s="2"/>
      <c r="C964" s="2"/>
      <c r="D964" s="2"/>
      <c r="E964" s="2"/>
      <c r="F964" s="2"/>
      <c r="G964" s="2"/>
      <c r="H964" s="2"/>
      <c r="I964" s="2"/>
    </row>
    <row r="965" spans="1:9" ht="16.5" customHeight="1">
      <c r="A965" s="50"/>
      <c r="B965" s="2"/>
      <c r="C965" s="2"/>
      <c r="D965" s="2"/>
      <c r="E965" s="2"/>
      <c r="F965" s="2"/>
      <c r="G965" s="2"/>
      <c r="H965" s="2"/>
      <c r="I965" s="2"/>
    </row>
    <row r="966" spans="1:9" ht="16.5" customHeight="1">
      <c r="A966" s="50"/>
      <c r="B966" s="2"/>
      <c r="C966" s="2"/>
      <c r="D966" s="2"/>
      <c r="E966" s="2"/>
      <c r="F966" s="2"/>
      <c r="G966" s="2"/>
      <c r="H966" s="2"/>
      <c r="I966" s="2"/>
    </row>
    <row r="967" spans="1:9" ht="16.5" customHeight="1">
      <c r="A967" s="50"/>
      <c r="B967" s="2"/>
      <c r="C967" s="2"/>
      <c r="D967" s="2"/>
      <c r="E967" s="2"/>
      <c r="F967" s="2"/>
      <c r="G967" s="2"/>
      <c r="H967" s="2"/>
      <c r="I967" s="2"/>
    </row>
    <row r="968" spans="1:9" ht="16.5" customHeight="1">
      <c r="A968" s="50"/>
      <c r="B968" s="2"/>
      <c r="C968" s="2"/>
      <c r="D968" s="2"/>
      <c r="E968" s="2"/>
      <c r="F968" s="2"/>
      <c r="G968" s="2"/>
      <c r="H968" s="2"/>
      <c r="I968" s="2"/>
    </row>
    <row r="969" spans="1:9" ht="16.5" customHeight="1">
      <c r="A969" s="50"/>
      <c r="B969" s="2"/>
      <c r="C969" s="2"/>
      <c r="D969" s="2"/>
      <c r="E969" s="2"/>
      <c r="F969" s="2"/>
      <c r="G969" s="2"/>
      <c r="H969" s="2"/>
      <c r="I969" s="2"/>
    </row>
    <row r="970" spans="1:9" ht="16.5" customHeight="1">
      <c r="A970" s="50"/>
      <c r="B970" s="2"/>
      <c r="C970" s="2"/>
      <c r="D970" s="2"/>
      <c r="E970" s="2"/>
      <c r="F970" s="2"/>
      <c r="G970" s="2"/>
      <c r="H970" s="2"/>
      <c r="I970" s="2"/>
    </row>
    <row r="971" spans="1:9" ht="16.5" customHeight="1">
      <c r="A971" s="50"/>
      <c r="B971" s="2"/>
      <c r="C971" s="2"/>
      <c r="D971" s="2"/>
      <c r="E971" s="2"/>
      <c r="F971" s="2"/>
      <c r="G971" s="2"/>
      <c r="H971" s="2"/>
      <c r="I971" s="2"/>
    </row>
    <row r="972" spans="1:9" ht="16.5" customHeight="1">
      <c r="A972" s="50"/>
      <c r="B972" s="2"/>
      <c r="C972" s="2"/>
      <c r="D972" s="2"/>
      <c r="E972" s="2"/>
      <c r="F972" s="2"/>
      <c r="G972" s="2"/>
      <c r="H972" s="2"/>
      <c r="I972" s="2"/>
    </row>
    <row r="973" spans="1:9" ht="16.5" customHeight="1">
      <c r="A973" s="50"/>
      <c r="B973" s="2"/>
      <c r="C973" s="2"/>
      <c r="D973" s="2"/>
      <c r="E973" s="2"/>
      <c r="F973" s="2"/>
      <c r="G973" s="2"/>
      <c r="H973" s="2"/>
      <c r="I973" s="2"/>
    </row>
    <row r="974" spans="1:9" ht="16.5" customHeight="1">
      <c r="A974" s="50"/>
      <c r="B974" s="2"/>
      <c r="C974" s="2"/>
      <c r="D974" s="2"/>
      <c r="E974" s="2"/>
      <c r="F974" s="2"/>
      <c r="G974" s="2"/>
      <c r="H974" s="2"/>
      <c r="I974" s="2"/>
    </row>
    <row r="975" spans="1:9" ht="16.5" customHeight="1">
      <c r="A975" s="50"/>
      <c r="B975" s="2"/>
      <c r="C975" s="2"/>
      <c r="D975" s="2"/>
      <c r="E975" s="2"/>
      <c r="F975" s="2"/>
      <c r="G975" s="2"/>
      <c r="H975" s="2"/>
      <c r="I975" s="2"/>
    </row>
    <row r="976" spans="1:9" ht="16.5" customHeight="1">
      <c r="A976" s="50"/>
      <c r="B976" s="2"/>
      <c r="C976" s="2"/>
      <c r="D976" s="2"/>
      <c r="E976" s="2"/>
      <c r="F976" s="2"/>
      <c r="G976" s="2"/>
      <c r="H976" s="2"/>
      <c r="I976" s="2"/>
    </row>
    <row r="977" spans="1:9" ht="16.5" customHeight="1">
      <c r="A977" s="50"/>
      <c r="B977" s="2"/>
      <c r="C977" s="2"/>
      <c r="D977" s="2"/>
      <c r="E977" s="2"/>
      <c r="F977" s="2"/>
      <c r="G977" s="2"/>
      <c r="H977" s="2"/>
      <c r="I977" s="2"/>
    </row>
    <row r="978" spans="1:9" ht="16.5" customHeight="1">
      <c r="A978" s="50"/>
      <c r="B978" s="2"/>
      <c r="C978" s="2"/>
      <c r="D978" s="2"/>
      <c r="E978" s="2"/>
      <c r="F978" s="2"/>
      <c r="G978" s="2"/>
      <c r="H978" s="2"/>
      <c r="I978" s="2"/>
    </row>
    <row r="979" spans="1:9" ht="16.5" customHeight="1">
      <c r="A979" s="50"/>
      <c r="B979" s="2"/>
      <c r="C979" s="2"/>
      <c r="D979" s="2"/>
      <c r="E979" s="2"/>
      <c r="F979" s="2"/>
      <c r="G979" s="2"/>
      <c r="H979" s="2"/>
      <c r="I979" s="2"/>
    </row>
    <row r="980" spans="1:9" ht="16.5" customHeight="1">
      <c r="A980" s="50"/>
      <c r="B980" s="2"/>
      <c r="C980" s="2"/>
      <c r="D980" s="2"/>
      <c r="E980" s="2"/>
      <c r="F980" s="2"/>
      <c r="G980" s="2"/>
      <c r="H980" s="2"/>
      <c r="I980" s="2"/>
    </row>
    <row r="981" spans="1:9" ht="16.5" customHeight="1">
      <c r="A981" s="50"/>
      <c r="B981" s="2"/>
      <c r="C981" s="2"/>
      <c r="D981" s="2"/>
      <c r="E981" s="2"/>
      <c r="F981" s="2"/>
      <c r="G981" s="2"/>
      <c r="H981" s="2"/>
      <c r="I981" s="2"/>
    </row>
    <row r="982" spans="1:9" ht="16.5" customHeight="1">
      <c r="A982" s="50"/>
      <c r="B982" s="2"/>
      <c r="C982" s="2"/>
      <c r="D982" s="2"/>
      <c r="E982" s="2"/>
      <c r="F982" s="2"/>
      <c r="G982" s="2"/>
      <c r="H982" s="2"/>
      <c r="I982" s="2"/>
    </row>
    <row r="983" spans="1:9" ht="16.5" customHeight="1">
      <c r="A983" s="50"/>
      <c r="B983" s="2"/>
      <c r="C983" s="2"/>
      <c r="D983" s="2"/>
      <c r="E983" s="2"/>
      <c r="F983" s="2"/>
      <c r="G983" s="2"/>
      <c r="H983" s="2"/>
      <c r="I983" s="2"/>
    </row>
    <row r="984" spans="1:9" ht="16.5" customHeight="1">
      <c r="A984" s="50"/>
      <c r="B984" s="2"/>
      <c r="C984" s="2"/>
      <c r="D984" s="2"/>
      <c r="E984" s="2"/>
      <c r="F984" s="2"/>
      <c r="G984" s="2"/>
      <c r="H984" s="2"/>
      <c r="I984" s="2"/>
    </row>
    <row r="985" spans="1:9" ht="16.5" customHeight="1">
      <c r="A985" s="50"/>
      <c r="B985" s="2"/>
      <c r="C985" s="2"/>
      <c r="D985" s="2"/>
      <c r="E985" s="2"/>
      <c r="F985" s="2"/>
      <c r="G985" s="2"/>
      <c r="H985" s="2"/>
      <c r="I985" s="2"/>
    </row>
    <row r="986" spans="1:9" ht="16.5" customHeight="1">
      <c r="A986" s="50"/>
      <c r="B986" s="2"/>
      <c r="C986" s="2"/>
      <c r="D986" s="2"/>
      <c r="E986" s="2"/>
      <c r="F986" s="2"/>
      <c r="G986" s="2"/>
      <c r="H986" s="2"/>
      <c r="I986" s="2"/>
    </row>
    <row r="987" spans="1:9" ht="16.5" customHeight="1">
      <c r="A987" s="50"/>
      <c r="B987" s="2"/>
      <c r="C987" s="2"/>
      <c r="D987" s="2"/>
      <c r="E987" s="2"/>
      <c r="F987" s="2"/>
      <c r="G987" s="2"/>
      <c r="H987" s="2"/>
      <c r="I987" s="2"/>
    </row>
    <row r="988" spans="1:9" ht="16.5" customHeight="1">
      <c r="A988" s="50"/>
      <c r="B988" s="2"/>
      <c r="C988" s="2"/>
      <c r="D988" s="2"/>
      <c r="E988" s="2"/>
      <c r="F988" s="2"/>
      <c r="G988" s="2"/>
      <c r="H988" s="2"/>
      <c r="I988" s="2"/>
    </row>
    <row r="989" spans="1:9" ht="16.5" customHeight="1">
      <c r="A989" s="50"/>
      <c r="B989" s="2"/>
      <c r="C989" s="2"/>
      <c r="D989" s="2"/>
      <c r="E989" s="2"/>
      <c r="F989" s="2"/>
      <c r="G989" s="2"/>
      <c r="H989" s="2"/>
      <c r="I989" s="2"/>
    </row>
    <row r="990" spans="1:9" ht="16.5" customHeight="1">
      <c r="A990" s="50"/>
      <c r="B990" s="2"/>
      <c r="C990" s="2"/>
      <c r="D990" s="2"/>
      <c r="E990" s="2"/>
      <c r="F990" s="2"/>
      <c r="G990" s="2"/>
      <c r="H990" s="2"/>
      <c r="I990" s="2"/>
    </row>
    <row r="991" spans="1:9" ht="16.5" customHeight="1">
      <c r="A991" s="50"/>
      <c r="B991" s="2"/>
      <c r="C991" s="2"/>
      <c r="D991" s="2"/>
      <c r="E991" s="2"/>
      <c r="F991" s="2"/>
      <c r="G991" s="2"/>
      <c r="H991" s="2"/>
      <c r="I991" s="2"/>
    </row>
    <row r="992" spans="1:9" ht="16.5" customHeight="1">
      <c r="A992" s="50"/>
      <c r="B992" s="2"/>
      <c r="C992" s="2"/>
      <c r="D992" s="2"/>
      <c r="E992" s="2"/>
      <c r="F992" s="2"/>
      <c r="G992" s="2"/>
      <c r="H992" s="2"/>
      <c r="I992" s="2"/>
    </row>
    <row r="993" spans="1:9" ht="16.5" customHeight="1">
      <c r="A993" s="50"/>
      <c r="B993" s="2"/>
      <c r="C993" s="2"/>
      <c r="D993" s="2"/>
      <c r="E993" s="2"/>
      <c r="F993" s="2"/>
      <c r="G993" s="2"/>
      <c r="H993" s="2"/>
      <c r="I993" s="2"/>
    </row>
    <row r="994" spans="1:9" ht="16.5" customHeight="1">
      <c r="A994" s="50"/>
      <c r="B994" s="2"/>
      <c r="C994" s="2"/>
      <c r="D994" s="2"/>
      <c r="E994" s="2"/>
      <c r="F994" s="2"/>
      <c r="G994" s="2"/>
      <c r="H994" s="2"/>
      <c r="I994" s="2"/>
    </row>
    <row r="995" spans="1:9" ht="16.5" customHeight="1">
      <c r="A995" s="50"/>
      <c r="B995" s="2"/>
      <c r="C995" s="2"/>
      <c r="D995" s="2"/>
      <c r="E995" s="2"/>
      <c r="F995" s="2"/>
      <c r="G995" s="2"/>
      <c r="H995" s="2"/>
      <c r="I995" s="2"/>
    </row>
    <row r="996" spans="1:9" ht="16.5" customHeight="1">
      <c r="A996" s="50"/>
      <c r="B996" s="2"/>
      <c r="C996" s="2"/>
      <c r="D996" s="2"/>
      <c r="E996" s="2"/>
      <c r="F996" s="2"/>
      <c r="G996" s="2"/>
      <c r="H996" s="2"/>
      <c r="I996" s="2"/>
    </row>
    <row r="997" spans="1:9" ht="16.5" customHeight="1">
      <c r="A997" s="50"/>
      <c r="B997" s="2"/>
      <c r="C997" s="2"/>
      <c r="D997" s="2"/>
      <c r="E997" s="2"/>
      <c r="F997" s="2"/>
      <c r="G997" s="2"/>
      <c r="H997" s="2"/>
      <c r="I997" s="2"/>
    </row>
    <row r="998" spans="1:9" ht="16.5" customHeight="1">
      <c r="A998" s="50"/>
      <c r="B998" s="2"/>
      <c r="C998" s="2"/>
      <c r="D998" s="2"/>
      <c r="E998" s="2"/>
      <c r="F998" s="2"/>
      <c r="G998" s="2"/>
      <c r="H998" s="2"/>
      <c r="I998" s="2"/>
    </row>
    <row r="999" spans="1:9" ht="16.5" customHeight="1">
      <c r="A999" s="50"/>
      <c r="B999" s="2"/>
      <c r="C999" s="2"/>
      <c r="D999" s="2"/>
      <c r="E999" s="2"/>
      <c r="F999" s="2"/>
      <c r="G999" s="2"/>
      <c r="H999" s="2"/>
      <c r="I999" s="2"/>
    </row>
    <row r="1000" spans="1:9" ht="16.5" customHeight="1">
      <c r="A1000" s="50"/>
      <c r="B1000" s="2"/>
      <c r="C1000" s="2"/>
      <c r="D1000" s="2"/>
      <c r="E1000" s="2"/>
      <c r="F1000" s="2"/>
      <c r="G1000" s="2"/>
      <c r="H1000" s="2"/>
      <c r="I1000" s="2"/>
    </row>
    <row r="1001" spans="1:9" ht="16.5" customHeight="1">
      <c r="A1001" s="50"/>
      <c r="B1001" s="2"/>
      <c r="C1001" s="2"/>
      <c r="D1001" s="2"/>
      <c r="E1001" s="2"/>
      <c r="F1001" s="2"/>
      <c r="G1001" s="2"/>
      <c r="H1001" s="2"/>
      <c r="I1001" s="2"/>
    </row>
    <row r="1002" spans="1:9" ht="16.5" customHeight="1">
      <c r="A1002" s="50"/>
      <c r="B1002" s="2"/>
      <c r="C1002" s="2"/>
      <c r="D1002" s="2"/>
      <c r="E1002" s="2"/>
      <c r="F1002" s="2"/>
      <c r="G1002" s="2"/>
      <c r="H1002" s="2"/>
      <c r="I1002" s="2"/>
    </row>
    <row r="1003" spans="1:9" ht="16.5" customHeight="1">
      <c r="A1003" s="50"/>
      <c r="B1003" s="2"/>
      <c r="C1003" s="2"/>
      <c r="D1003" s="2"/>
      <c r="E1003" s="2"/>
      <c r="F1003" s="2"/>
      <c r="G1003" s="2"/>
      <c r="H1003" s="2"/>
      <c r="I1003" s="2"/>
    </row>
    <row r="1004" spans="1:9" ht="16.5" customHeight="1">
      <c r="A1004" s="50"/>
      <c r="B1004" s="2"/>
      <c r="C1004" s="2"/>
      <c r="D1004" s="2"/>
      <c r="E1004" s="2"/>
      <c r="F1004" s="2"/>
      <c r="G1004" s="2"/>
      <c r="H1004" s="2"/>
      <c r="I1004" s="2"/>
    </row>
    <row r="1005" spans="1:9" ht="16.5" customHeight="1">
      <c r="A1005" s="50"/>
      <c r="B1005" s="2"/>
      <c r="C1005" s="2"/>
      <c r="D1005" s="2"/>
      <c r="E1005" s="2"/>
      <c r="F1005" s="2"/>
      <c r="G1005" s="2"/>
      <c r="H1005" s="2"/>
      <c r="I1005" s="2"/>
    </row>
    <row r="1006" spans="1:9" ht="16.5" customHeight="1">
      <c r="A1006" s="50"/>
      <c r="B1006" s="2"/>
      <c r="C1006" s="2"/>
      <c r="D1006" s="2"/>
      <c r="E1006" s="2"/>
      <c r="F1006" s="2"/>
      <c r="G1006" s="2"/>
      <c r="H1006" s="2"/>
      <c r="I1006" s="2"/>
    </row>
    <row r="1007" spans="1:9" ht="16.5" customHeight="1">
      <c r="A1007" s="50"/>
      <c r="B1007" s="2"/>
      <c r="C1007" s="2"/>
      <c r="D1007" s="2"/>
      <c r="E1007" s="2"/>
      <c r="F1007" s="2"/>
      <c r="G1007" s="2"/>
      <c r="H1007" s="2"/>
      <c r="I1007" s="2"/>
    </row>
    <row r="1008" spans="1:9" ht="16.5" customHeight="1">
      <c r="A1008" s="50"/>
      <c r="B1008" s="2"/>
      <c r="C1008" s="2"/>
      <c r="D1008" s="2"/>
      <c r="E1008" s="2"/>
      <c r="F1008" s="2"/>
      <c r="G1008" s="2"/>
      <c r="H1008" s="2"/>
      <c r="I1008" s="2"/>
    </row>
    <row r="1009" spans="1:9" ht="16.5" customHeight="1">
      <c r="A1009" s="50"/>
      <c r="B1009" s="2"/>
      <c r="C1009" s="2"/>
      <c r="D1009" s="2"/>
      <c r="E1009" s="2"/>
      <c r="F1009" s="2"/>
      <c r="G1009" s="2"/>
      <c r="H1009" s="2"/>
      <c r="I1009" s="2"/>
    </row>
    <row r="1010" spans="1:9" ht="16.5" customHeight="1">
      <c r="A1010" s="50"/>
      <c r="B1010" s="2"/>
      <c r="C1010" s="2"/>
      <c r="D1010" s="2"/>
      <c r="E1010" s="2"/>
      <c r="F1010" s="2"/>
      <c r="G1010" s="2"/>
      <c r="H1010" s="2"/>
      <c r="I1010" s="2"/>
    </row>
    <row r="1011" spans="1:9" ht="16.5" customHeight="1">
      <c r="A1011" s="50"/>
      <c r="B1011" s="2"/>
      <c r="C1011" s="2"/>
      <c r="D1011" s="2"/>
      <c r="E1011" s="2"/>
      <c r="F1011" s="2"/>
      <c r="G1011" s="2"/>
      <c r="H1011" s="2"/>
      <c r="I1011" s="2"/>
    </row>
    <row r="1012" spans="1:9" ht="16.5" customHeight="1">
      <c r="A1012" s="50"/>
      <c r="B1012" s="2"/>
      <c r="C1012" s="2"/>
      <c r="D1012" s="2"/>
      <c r="E1012" s="2"/>
      <c r="F1012" s="2"/>
      <c r="G1012" s="2"/>
      <c r="H1012" s="2"/>
      <c r="I1012" s="2"/>
    </row>
    <row r="1013" spans="1:9" ht="16.5" customHeight="1">
      <c r="A1013" s="50"/>
      <c r="B1013" s="2"/>
      <c r="C1013" s="2"/>
      <c r="D1013" s="2"/>
      <c r="E1013" s="2"/>
      <c r="F1013" s="2"/>
      <c r="G1013" s="2"/>
      <c r="H1013" s="2"/>
      <c r="I1013" s="2"/>
    </row>
    <row r="1014" spans="1:9" ht="16.5" customHeight="1">
      <c r="A1014" s="50"/>
      <c r="B1014" s="2"/>
      <c r="C1014" s="2"/>
      <c r="D1014" s="2"/>
      <c r="E1014" s="2"/>
      <c r="F1014" s="2"/>
      <c r="G1014" s="2"/>
      <c r="H1014" s="2"/>
      <c r="I1014" s="2"/>
    </row>
    <row r="1015" spans="1:9" ht="16.5" customHeight="1">
      <c r="A1015" s="50"/>
      <c r="B1015" s="2"/>
      <c r="C1015" s="2"/>
      <c r="D1015" s="2"/>
      <c r="E1015" s="2"/>
      <c r="F1015" s="2"/>
      <c r="G1015" s="2"/>
      <c r="H1015" s="2"/>
      <c r="I1015" s="2"/>
    </row>
    <row r="1016" spans="1:9" ht="16.5" customHeight="1">
      <c r="A1016" s="50"/>
      <c r="B1016" s="2"/>
      <c r="C1016" s="2"/>
      <c r="D1016" s="2"/>
      <c r="E1016" s="2"/>
      <c r="F1016" s="2"/>
      <c r="G1016" s="2"/>
      <c r="H1016" s="2"/>
      <c r="I1016" s="2"/>
    </row>
    <row r="1017" spans="1:9" ht="16.5" customHeight="1">
      <c r="A1017" s="50"/>
      <c r="B1017" s="2"/>
      <c r="C1017" s="2"/>
      <c r="D1017" s="2"/>
      <c r="E1017" s="2"/>
      <c r="F1017" s="2"/>
      <c r="G1017" s="2"/>
      <c r="H1017" s="2"/>
      <c r="I1017" s="2"/>
    </row>
    <row r="1018" spans="1:9" ht="16.5" customHeight="1">
      <c r="A1018" s="50"/>
      <c r="B1018" s="2"/>
      <c r="C1018" s="2"/>
      <c r="D1018" s="2"/>
      <c r="E1018" s="2"/>
      <c r="F1018" s="2"/>
      <c r="G1018" s="2"/>
      <c r="H1018" s="2"/>
      <c r="I1018" s="2"/>
    </row>
    <row r="1019" spans="1:9" ht="16.5" customHeight="1">
      <c r="A1019" s="50"/>
      <c r="B1019" s="2"/>
      <c r="C1019" s="2"/>
      <c r="D1019" s="2"/>
      <c r="E1019" s="2"/>
      <c r="F1019" s="2"/>
      <c r="G1019" s="2"/>
      <c r="H1019" s="2"/>
      <c r="I1019" s="2"/>
    </row>
    <row r="1020" spans="1:9" ht="16.5" customHeight="1">
      <c r="A1020" s="50"/>
      <c r="B1020" s="2"/>
      <c r="C1020" s="2"/>
      <c r="D1020" s="2"/>
      <c r="E1020" s="2"/>
      <c r="F1020" s="2"/>
      <c r="G1020" s="2"/>
      <c r="H1020" s="2"/>
      <c r="I1020" s="2"/>
    </row>
    <row r="1021" spans="1:9" ht="16.5" customHeight="1">
      <c r="A1021" s="50"/>
      <c r="B1021" s="2"/>
      <c r="C1021" s="2"/>
      <c r="D1021" s="2"/>
      <c r="E1021" s="2"/>
      <c r="F1021" s="2"/>
      <c r="G1021" s="2"/>
      <c r="H1021" s="2"/>
      <c r="I1021" s="2"/>
    </row>
    <row r="1022" spans="1:9" ht="16.5" customHeight="1">
      <c r="A1022" s="50"/>
      <c r="B1022" s="2"/>
      <c r="C1022" s="2"/>
      <c r="D1022" s="2"/>
      <c r="E1022" s="2"/>
      <c r="F1022" s="2"/>
      <c r="G1022" s="2"/>
      <c r="H1022" s="2"/>
      <c r="I1022" s="2"/>
    </row>
    <row r="1023" spans="1:9" ht="16.5" customHeight="1">
      <c r="A1023" s="50"/>
      <c r="B1023" s="2"/>
      <c r="C1023" s="2"/>
      <c r="D1023" s="2"/>
      <c r="E1023" s="2"/>
      <c r="F1023" s="2"/>
      <c r="G1023" s="2"/>
      <c r="H1023" s="2"/>
      <c r="I1023" s="2"/>
    </row>
    <row r="1024" spans="1:9" ht="16.5" customHeight="1">
      <c r="A1024" s="50"/>
      <c r="B1024" s="2"/>
      <c r="C1024" s="2"/>
      <c r="D1024" s="2"/>
      <c r="E1024" s="2"/>
      <c r="F1024" s="2"/>
      <c r="G1024" s="2"/>
      <c r="H1024" s="2"/>
      <c r="I1024" s="2"/>
    </row>
    <row r="1025" spans="1:9" ht="16.5" customHeight="1">
      <c r="A1025" s="50"/>
      <c r="B1025" s="2"/>
      <c r="C1025" s="2"/>
      <c r="D1025" s="2"/>
      <c r="E1025" s="2"/>
      <c r="F1025" s="2"/>
      <c r="G1025" s="2"/>
      <c r="H1025" s="2"/>
      <c r="I1025" s="2"/>
    </row>
    <row r="1026" spans="1:9" ht="16.5" customHeight="1">
      <c r="A1026" s="50"/>
      <c r="B1026" s="2"/>
      <c r="C1026" s="2"/>
      <c r="D1026" s="2"/>
      <c r="E1026" s="2"/>
      <c r="F1026" s="2"/>
      <c r="G1026" s="2"/>
      <c r="H1026" s="2"/>
      <c r="I1026" s="2"/>
    </row>
    <row r="1027" spans="1:9" ht="16.5" customHeight="1">
      <c r="A1027" s="50"/>
      <c r="B1027" s="2"/>
      <c r="C1027" s="2"/>
      <c r="D1027" s="2"/>
      <c r="E1027" s="2"/>
      <c r="F1027" s="2"/>
      <c r="G1027" s="2"/>
      <c r="H1027" s="2"/>
      <c r="I1027" s="2"/>
    </row>
    <row r="1028" spans="1:9" ht="16.5" customHeight="1">
      <c r="A1028" s="50"/>
      <c r="B1028" s="2"/>
      <c r="C1028" s="2"/>
      <c r="D1028" s="2"/>
      <c r="E1028" s="2"/>
      <c r="F1028" s="2"/>
      <c r="G1028" s="2"/>
      <c r="H1028" s="2"/>
      <c r="I1028" s="2"/>
    </row>
    <row r="1029" spans="1:9" ht="16.5" customHeight="1">
      <c r="A1029" s="50"/>
      <c r="B1029" s="2"/>
      <c r="C1029" s="2"/>
      <c r="D1029" s="2"/>
      <c r="E1029" s="2"/>
      <c r="F1029" s="2"/>
      <c r="G1029" s="2"/>
      <c r="H1029" s="2"/>
      <c r="I1029" s="2"/>
    </row>
    <row r="1030" spans="1:9" ht="16.5" customHeight="1">
      <c r="A1030" s="50"/>
      <c r="B1030" s="2"/>
      <c r="C1030" s="2"/>
      <c r="D1030" s="2"/>
      <c r="E1030" s="2"/>
      <c r="F1030" s="2"/>
      <c r="G1030" s="2"/>
      <c r="H1030" s="2"/>
      <c r="I1030" s="2"/>
    </row>
    <row r="1031" spans="1:9" ht="16.5" customHeight="1">
      <c r="A1031" s="50"/>
      <c r="B1031" s="2"/>
      <c r="C1031" s="2"/>
      <c r="D1031" s="2"/>
      <c r="E1031" s="2"/>
      <c r="F1031" s="2"/>
      <c r="G1031" s="2"/>
      <c r="H1031" s="2"/>
      <c r="I1031" s="2"/>
    </row>
    <row r="1032" spans="1:9" ht="16.5" customHeight="1">
      <c r="A1032" s="50"/>
      <c r="B1032" s="2"/>
      <c r="C1032" s="2"/>
      <c r="D1032" s="2"/>
      <c r="E1032" s="2"/>
      <c r="F1032" s="2"/>
      <c r="G1032" s="2"/>
      <c r="H1032" s="2"/>
      <c r="I1032" s="2"/>
    </row>
    <row r="1033" spans="1:9" ht="16.5" customHeight="1">
      <c r="A1033" s="50"/>
      <c r="B1033" s="2"/>
      <c r="C1033" s="2"/>
      <c r="D1033" s="2"/>
      <c r="E1033" s="2"/>
      <c r="F1033" s="2"/>
      <c r="G1033" s="2"/>
      <c r="H1033" s="2"/>
      <c r="I1033" s="2"/>
    </row>
    <row r="1034" spans="1:9" ht="16.5" customHeight="1">
      <c r="A1034" s="50"/>
      <c r="B1034" s="2"/>
      <c r="C1034" s="2"/>
      <c r="D1034" s="2"/>
      <c r="E1034" s="2"/>
      <c r="F1034" s="2"/>
      <c r="G1034" s="2"/>
      <c r="H1034" s="2"/>
      <c r="I1034" s="2"/>
    </row>
    <row r="1035" spans="1:9" ht="16.5" customHeight="1">
      <c r="A1035" s="50"/>
      <c r="B1035" s="2"/>
      <c r="C1035" s="2"/>
      <c r="D1035" s="2"/>
      <c r="E1035" s="2"/>
      <c r="F1035" s="2"/>
      <c r="G1035" s="2"/>
      <c r="H1035" s="2"/>
      <c r="I1035" s="2"/>
    </row>
    <row r="1036" spans="1:9" ht="16.5" customHeight="1">
      <c r="A1036" s="50"/>
      <c r="B1036" s="2"/>
      <c r="C1036" s="2"/>
      <c r="D1036" s="2"/>
      <c r="E1036" s="2"/>
      <c r="F1036" s="2"/>
      <c r="G1036" s="2"/>
      <c r="H1036" s="2"/>
      <c r="I1036" s="2"/>
    </row>
    <row r="1037" spans="1:9" ht="16.5" customHeight="1">
      <c r="A1037" s="50"/>
      <c r="B1037" s="2"/>
      <c r="C1037" s="2"/>
      <c r="D1037" s="2"/>
      <c r="E1037" s="2"/>
      <c r="F1037" s="2"/>
      <c r="G1037" s="2"/>
      <c r="H1037" s="2"/>
      <c r="I1037" s="2"/>
    </row>
    <row r="1038" spans="1:9" ht="16.5" customHeight="1">
      <c r="A1038" s="50"/>
      <c r="B1038" s="2"/>
      <c r="C1038" s="2"/>
      <c r="D1038" s="2"/>
      <c r="E1038" s="2"/>
      <c r="F1038" s="2"/>
      <c r="G1038" s="2"/>
      <c r="H1038" s="2"/>
      <c r="I1038" s="2"/>
    </row>
    <row r="1039" spans="1:9" ht="16.5" customHeight="1">
      <c r="A1039" s="50"/>
      <c r="B1039" s="2"/>
      <c r="C1039" s="2"/>
      <c r="D1039" s="2"/>
      <c r="E1039" s="2"/>
      <c r="F1039" s="2"/>
      <c r="G1039" s="2"/>
      <c r="H1039" s="2"/>
      <c r="I1039" s="2"/>
    </row>
    <row r="1040" spans="1:9" ht="16.5" customHeight="1">
      <c r="A1040" s="50"/>
      <c r="B1040" s="2"/>
      <c r="C1040" s="2"/>
      <c r="D1040" s="2"/>
      <c r="E1040" s="2"/>
      <c r="F1040" s="2"/>
      <c r="G1040" s="2"/>
      <c r="H1040" s="2"/>
      <c r="I1040" s="2"/>
    </row>
    <row r="1041" spans="1:9" ht="16.5" customHeight="1">
      <c r="A1041" s="50"/>
      <c r="B1041" s="2"/>
      <c r="C1041" s="2"/>
      <c r="D1041" s="2"/>
      <c r="E1041" s="2"/>
      <c r="F1041" s="2"/>
      <c r="G1041" s="2"/>
      <c r="H1041" s="2"/>
      <c r="I1041" s="2"/>
    </row>
    <row r="1042" spans="1:9" ht="16.5" customHeight="1">
      <c r="A1042" s="50"/>
      <c r="B1042" s="2"/>
      <c r="C1042" s="2"/>
      <c r="D1042" s="2"/>
      <c r="E1042" s="2"/>
      <c r="F1042" s="2"/>
      <c r="G1042" s="2"/>
      <c r="H1042" s="2"/>
      <c r="I1042" s="2"/>
    </row>
    <row r="1043" spans="1:9" ht="16.5" customHeight="1">
      <c r="A1043" s="50"/>
      <c r="B1043" s="2"/>
      <c r="C1043" s="2"/>
      <c r="D1043" s="2"/>
      <c r="E1043" s="2"/>
      <c r="F1043" s="2"/>
      <c r="G1043" s="2"/>
      <c r="H1043" s="2"/>
      <c r="I1043" s="2"/>
    </row>
    <row r="1044" spans="1:9" ht="16.5" customHeight="1">
      <c r="A1044" s="50"/>
      <c r="B1044" s="2"/>
      <c r="C1044" s="2"/>
      <c r="D1044" s="2"/>
      <c r="E1044" s="2"/>
      <c r="F1044" s="2"/>
      <c r="G1044" s="2"/>
      <c r="H1044" s="2"/>
      <c r="I1044" s="2"/>
    </row>
    <row r="1045" spans="1:9" ht="16.5" customHeight="1">
      <c r="A1045" s="50"/>
      <c r="B1045" s="2"/>
      <c r="C1045" s="2"/>
      <c r="D1045" s="2"/>
      <c r="E1045" s="2"/>
      <c r="F1045" s="2"/>
      <c r="G1045" s="2"/>
      <c r="H1045" s="2"/>
      <c r="I1045" s="2"/>
    </row>
    <row r="1046" spans="1:9" ht="16.5" customHeight="1">
      <c r="A1046" s="50"/>
      <c r="B1046" s="2"/>
      <c r="C1046" s="2"/>
      <c r="D1046" s="2"/>
      <c r="E1046" s="2"/>
      <c r="F1046" s="2"/>
      <c r="G1046" s="2"/>
      <c r="H1046" s="2"/>
      <c r="I1046" s="2"/>
    </row>
    <row r="1047" spans="1:9" ht="16.5" customHeight="1">
      <c r="A1047" s="50"/>
      <c r="B1047" s="2"/>
      <c r="C1047" s="2"/>
      <c r="D1047" s="2"/>
      <c r="E1047" s="2"/>
      <c r="F1047" s="2"/>
      <c r="G1047" s="2"/>
      <c r="H1047" s="2"/>
      <c r="I1047" s="2"/>
    </row>
    <row r="1048" spans="1:9" ht="16.5" customHeight="1">
      <c r="A1048" s="50"/>
      <c r="B1048" s="2"/>
      <c r="C1048" s="2"/>
      <c r="D1048" s="2"/>
      <c r="E1048" s="2"/>
      <c r="F1048" s="2"/>
      <c r="G1048" s="2"/>
      <c r="H1048" s="2"/>
      <c r="I1048" s="2"/>
    </row>
    <row r="1049" spans="1:9" ht="16.5" customHeight="1">
      <c r="A1049" s="50"/>
      <c r="B1049" s="2"/>
      <c r="C1049" s="2"/>
      <c r="D1049" s="2"/>
      <c r="E1049" s="2"/>
      <c r="F1049" s="2"/>
      <c r="G1049" s="2"/>
      <c r="H1049" s="2"/>
      <c r="I1049" s="2"/>
    </row>
    <row r="1050" spans="1:9" ht="16.5" customHeight="1">
      <c r="A1050" s="50"/>
      <c r="B1050" s="2"/>
      <c r="C1050" s="2"/>
      <c r="D1050" s="2"/>
      <c r="E1050" s="2"/>
      <c r="F1050" s="2"/>
      <c r="G1050" s="2"/>
      <c r="H1050" s="2"/>
      <c r="I1050" s="2"/>
    </row>
    <row r="1051" spans="1:9" ht="16.5" customHeight="1">
      <c r="A1051" s="50"/>
      <c r="B1051" s="2"/>
      <c r="C1051" s="2"/>
      <c r="D1051" s="2"/>
      <c r="E1051" s="2"/>
      <c r="F1051" s="2"/>
      <c r="G1051" s="2"/>
      <c r="H1051" s="2"/>
      <c r="I1051" s="2"/>
    </row>
    <row r="1052" spans="1:9" ht="16.5" customHeight="1">
      <c r="A1052" s="50"/>
      <c r="B1052" s="2"/>
      <c r="C1052" s="2"/>
      <c r="D1052" s="2"/>
      <c r="E1052" s="2"/>
      <c r="F1052" s="2"/>
      <c r="G1052" s="2"/>
      <c r="H1052" s="2"/>
      <c r="I1052" s="2"/>
    </row>
    <row r="1053" spans="1:9" ht="16.5" customHeight="1">
      <c r="A1053" s="50"/>
      <c r="B1053" s="2"/>
      <c r="C1053" s="2"/>
      <c r="D1053" s="2"/>
      <c r="E1053" s="2"/>
      <c r="F1053" s="2"/>
      <c r="G1053" s="2"/>
      <c r="H1053" s="2"/>
      <c r="I1053" s="2"/>
    </row>
    <row r="1054" spans="1:9" ht="16.5" customHeight="1">
      <c r="A1054" s="50"/>
      <c r="B1054" s="2"/>
      <c r="C1054" s="2"/>
      <c r="D1054" s="2"/>
      <c r="E1054" s="2"/>
      <c r="F1054" s="2"/>
      <c r="G1054" s="2"/>
      <c r="H1054" s="2"/>
      <c r="I1054" s="2"/>
    </row>
    <row r="1055" spans="1:9" ht="16.5" customHeight="1">
      <c r="A1055" s="50"/>
      <c r="B1055" s="2"/>
      <c r="C1055" s="2"/>
      <c r="D1055" s="2"/>
      <c r="E1055" s="2"/>
      <c r="F1055" s="2"/>
      <c r="G1055" s="2"/>
      <c r="H1055" s="2"/>
      <c r="I1055" s="2"/>
    </row>
    <row r="1056" spans="1:9" ht="16.5" customHeight="1">
      <c r="A1056" s="50"/>
      <c r="B1056" s="2"/>
      <c r="C1056" s="2"/>
      <c r="D1056" s="2"/>
      <c r="E1056" s="2"/>
      <c r="F1056" s="2"/>
      <c r="G1056" s="2"/>
      <c r="H1056" s="2"/>
      <c r="I1056" s="2"/>
    </row>
    <row r="1057" spans="1:9" ht="16.5" customHeight="1">
      <c r="A1057" s="50"/>
      <c r="B1057" s="2"/>
      <c r="C1057" s="2"/>
      <c r="D1057" s="2"/>
      <c r="E1057" s="2"/>
      <c r="F1057" s="2"/>
      <c r="G1057" s="2"/>
      <c r="H1057" s="2"/>
      <c r="I1057" s="2"/>
    </row>
    <row r="1058" spans="1:9" ht="16.5" customHeight="1">
      <c r="A1058" s="50"/>
      <c r="B1058" s="2"/>
      <c r="C1058" s="2"/>
      <c r="D1058" s="2"/>
      <c r="E1058" s="2"/>
      <c r="F1058" s="2"/>
      <c r="G1058" s="2"/>
      <c r="H1058" s="2"/>
      <c r="I1058" s="2"/>
    </row>
    <row r="1059" spans="1:9" ht="16.5" customHeight="1">
      <c r="A1059" s="50"/>
      <c r="B1059" s="2"/>
      <c r="C1059" s="2"/>
      <c r="D1059" s="2"/>
      <c r="E1059" s="2"/>
      <c r="F1059" s="2"/>
      <c r="G1059" s="2"/>
      <c r="H1059" s="2"/>
      <c r="I1059" s="2"/>
    </row>
    <row r="1060" spans="1:9" ht="16.5" customHeight="1">
      <c r="A1060" s="50"/>
      <c r="B1060" s="2"/>
      <c r="C1060" s="2"/>
      <c r="D1060" s="2"/>
      <c r="E1060" s="2"/>
      <c r="F1060" s="2"/>
      <c r="G1060" s="2"/>
      <c r="H1060" s="2"/>
      <c r="I1060" s="2"/>
    </row>
    <row r="1061" spans="1:9" ht="16.5" customHeight="1">
      <c r="A1061" s="50"/>
      <c r="B1061" s="2"/>
      <c r="C1061" s="2"/>
      <c r="D1061" s="2"/>
      <c r="E1061" s="2"/>
      <c r="F1061" s="2"/>
      <c r="G1061" s="2"/>
      <c r="H1061" s="2"/>
      <c r="I1061" s="2"/>
    </row>
    <row r="1062" spans="1:9" ht="16.5" customHeight="1">
      <c r="A1062" s="50"/>
      <c r="B1062" s="2"/>
      <c r="C1062" s="2"/>
      <c r="D1062" s="2"/>
      <c r="E1062" s="2"/>
      <c r="F1062" s="2"/>
      <c r="G1062" s="2"/>
      <c r="H1062" s="2"/>
      <c r="I1062" s="2"/>
    </row>
    <row r="1063" spans="1:9" ht="16.5" customHeight="1">
      <c r="A1063" s="50"/>
      <c r="B1063" s="2"/>
      <c r="C1063" s="2"/>
      <c r="D1063" s="2"/>
      <c r="E1063" s="2"/>
      <c r="F1063" s="2"/>
      <c r="G1063" s="2"/>
      <c r="H1063" s="2"/>
      <c r="I1063" s="2"/>
    </row>
    <row r="1064" spans="1:9" ht="16.5" customHeight="1">
      <c r="A1064" s="50"/>
      <c r="B1064" s="2"/>
      <c r="C1064" s="2"/>
      <c r="D1064" s="2"/>
      <c r="E1064" s="2"/>
      <c r="F1064" s="2"/>
      <c r="G1064" s="2"/>
      <c r="H1064" s="2"/>
      <c r="I1064" s="2"/>
    </row>
    <row r="1065" spans="1:9" ht="16.5" customHeight="1">
      <c r="A1065" s="50"/>
      <c r="B1065" s="2"/>
      <c r="C1065" s="2"/>
      <c r="D1065" s="2"/>
      <c r="E1065" s="2"/>
      <c r="F1065" s="2"/>
      <c r="G1065" s="2"/>
      <c r="H1065" s="2"/>
      <c r="I1065" s="2"/>
    </row>
    <row r="1066" spans="1:9" ht="16.5" customHeight="1">
      <c r="A1066" s="50"/>
      <c r="B1066" s="2"/>
      <c r="C1066" s="2"/>
      <c r="D1066" s="2"/>
      <c r="E1066" s="2"/>
      <c r="F1066" s="2"/>
      <c r="G1066" s="2"/>
      <c r="H1066" s="2"/>
      <c r="I1066" s="2"/>
    </row>
    <row r="1067" spans="1:9" ht="16.5" customHeight="1">
      <c r="A1067" s="50"/>
      <c r="B1067" s="2"/>
      <c r="C1067" s="2"/>
      <c r="D1067" s="2"/>
      <c r="E1067" s="2"/>
      <c r="F1067" s="2"/>
      <c r="G1067" s="2"/>
      <c r="H1067" s="2"/>
      <c r="I1067" s="2"/>
    </row>
    <row r="1068" spans="1:9" ht="16.5" customHeight="1">
      <c r="A1068" s="50"/>
      <c r="B1068" s="2"/>
      <c r="C1068" s="2"/>
      <c r="D1068" s="2"/>
      <c r="E1068" s="2"/>
      <c r="F1068" s="2"/>
      <c r="G1068" s="2"/>
      <c r="H1068" s="2"/>
      <c r="I1068" s="2"/>
    </row>
    <row r="1069" spans="1:9" ht="16.5" customHeight="1">
      <c r="A1069" s="50"/>
      <c r="B1069" s="2"/>
      <c r="C1069" s="2"/>
      <c r="D1069" s="2"/>
      <c r="E1069" s="2"/>
      <c r="F1069" s="2"/>
      <c r="G1069" s="2"/>
      <c r="H1069" s="2"/>
      <c r="I1069" s="2"/>
    </row>
    <row r="1070" spans="1:9" ht="16.5" customHeight="1">
      <c r="A1070" s="50"/>
      <c r="B1070" s="2"/>
      <c r="C1070" s="2"/>
      <c r="D1070" s="2"/>
      <c r="E1070" s="2"/>
      <c r="F1070" s="2"/>
      <c r="G1070" s="2"/>
      <c r="H1070" s="2"/>
      <c r="I1070" s="2"/>
    </row>
    <row r="1071" spans="1:9" ht="16.5" customHeight="1">
      <c r="A1071" s="50"/>
      <c r="B1071" s="2"/>
      <c r="C1071" s="2"/>
      <c r="D1071" s="2"/>
      <c r="E1071" s="2"/>
      <c r="F1071" s="2"/>
      <c r="G1071" s="2"/>
      <c r="H1071" s="2"/>
      <c r="I1071" s="2"/>
    </row>
    <row r="1072" spans="1:9" ht="16.5" customHeight="1">
      <c r="A1072" s="50"/>
      <c r="B1072" s="2"/>
      <c r="C1072" s="2"/>
      <c r="D1072" s="2"/>
      <c r="E1072" s="2"/>
      <c r="F1072" s="2"/>
      <c r="G1072" s="2"/>
      <c r="H1072" s="2"/>
      <c r="I1072" s="2"/>
    </row>
    <row r="1073" spans="1:9" ht="16.5" customHeight="1">
      <c r="A1073" s="50"/>
      <c r="B1073" s="2"/>
      <c r="C1073" s="2"/>
      <c r="D1073" s="2"/>
      <c r="E1073" s="2"/>
      <c r="F1073" s="2"/>
      <c r="G1073" s="2"/>
      <c r="H1073" s="2"/>
      <c r="I1073" s="2"/>
    </row>
    <row r="1074" spans="1:9" ht="16.5" customHeight="1">
      <c r="A1074" s="50"/>
      <c r="B1074" s="2"/>
      <c r="C1074" s="2"/>
      <c r="D1074" s="2"/>
      <c r="E1074" s="2"/>
      <c r="F1074" s="2"/>
      <c r="G1074" s="2"/>
      <c r="H1074" s="2"/>
      <c r="I1074" s="2"/>
    </row>
    <row r="1075" spans="1:9" ht="16.5" customHeight="1">
      <c r="A1075" s="50"/>
      <c r="B1075" s="2"/>
      <c r="C1075" s="2"/>
      <c r="D1075" s="2"/>
      <c r="E1075" s="2"/>
      <c r="F1075" s="2"/>
      <c r="G1075" s="2"/>
      <c r="H1075" s="2"/>
      <c r="I1075" s="2"/>
    </row>
    <row r="1076" spans="1:9" ht="16.5" customHeight="1">
      <c r="A1076" s="50"/>
      <c r="B1076" s="2"/>
      <c r="C1076" s="2"/>
      <c r="D1076" s="2"/>
      <c r="E1076" s="2"/>
      <c r="F1076" s="2"/>
      <c r="G1076" s="2"/>
      <c r="H1076" s="2"/>
      <c r="I1076" s="2"/>
    </row>
    <row r="1077" spans="1:9" ht="16.5" customHeight="1">
      <c r="A1077" s="50"/>
      <c r="B1077" s="2"/>
      <c r="C1077" s="2"/>
      <c r="D1077" s="2"/>
      <c r="E1077" s="2"/>
      <c r="F1077" s="2"/>
      <c r="G1077" s="2"/>
      <c r="H1077" s="2"/>
      <c r="I1077" s="2"/>
    </row>
    <row r="1078" spans="1:9" ht="16.5" customHeight="1">
      <c r="A1078" s="50"/>
      <c r="B1078" s="2"/>
      <c r="C1078" s="2"/>
      <c r="D1078" s="2"/>
      <c r="E1078" s="2"/>
      <c r="F1078" s="2"/>
      <c r="G1078" s="2"/>
      <c r="H1078" s="2"/>
      <c r="I1078" s="2"/>
    </row>
    <row r="1079" spans="1:9" ht="16.5" customHeight="1">
      <c r="A1079" s="50"/>
      <c r="B1079" s="2"/>
      <c r="C1079" s="2"/>
      <c r="D1079" s="2"/>
      <c r="E1079" s="2"/>
      <c r="F1079" s="2"/>
      <c r="G1079" s="2"/>
      <c r="H1079" s="2"/>
      <c r="I1079" s="2"/>
    </row>
    <row r="1080" spans="1:9" ht="16.5" customHeight="1">
      <c r="A1080" s="50"/>
      <c r="B1080" s="2"/>
      <c r="C1080" s="2"/>
      <c r="D1080" s="2"/>
      <c r="E1080" s="2"/>
      <c r="F1080" s="2"/>
      <c r="G1080" s="2"/>
      <c r="H1080" s="2"/>
      <c r="I1080" s="2"/>
    </row>
    <row r="1081" spans="1:9" ht="16.5" customHeight="1">
      <c r="A1081" s="50"/>
      <c r="B1081" s="2"/>
      <c r="C1081" s="2"/>
      <c r="D1081" s="2"/>
      <c r="E1081" s="2"/>
      <c r="F1081" s="2"/>
      <c r="G1081" s="2"/>
      <c r="H1081" s="2"/>
      <c r="I1081" s="2"/>
    </row>
    <row r="1082" spans="1:9" ht="16.5" customHeight="1">
      <c r="A1082" s="50"/>
      <c r="B1082" s="2"/>
      <c r="C1082" s="2"/>
      <c r="D1082" s="2"/>
      <c r="E1082" s="2"/>
      <c r="F1082" s="2"/>
      <c r="G1082" s="2"/>
      <c r="H1082" s="2"/>
      <c r="I1082" s="2"/>
    </row>
    <row r="1083" spans="1:9" ht="16.5" customHeight="1">
      <c r="A1083" s="50"/>
      <c r="B1083" s="2"/>
      <c r="C1083" s="2"/>
      <c r="D1083" s="2"/>
      <c r="E1083" s="2"/>
      <c r="F1083" s="2"/>
      <c r="G1083" s="2"/>
      <c r="H1083" s="2"/>
      <c r="I1083" s="2"/>
    </row>
    <row r="1084" spans="1:9" ht="16.5" customHeight="1">
      <c r="A1084" s="50"/>
      <c r="B1084" s="2"/>
      <c r="C1084" s="2"/>
      <c r="D1084" s="2"/>
      <c r="E1084" s="2"/>
      <c r="F1084" s="2"/>
      <c r="G1084" s="2"/>
      <c r="H1084" s="2"/>
      <c r="I1084" s="2"/>
    </row>
    <row r="1085" spans="1:9" ht="16.5" customHeight="1">
      <c r="A1085" s="50"/>
      <c r="B1085" s="2"/>
      <c r="C1085" s="2"/>
      <c r="D1085" s="2"/>
      <c r="E1085" s="2"/>
      <c r="F1085" s="2"/>
      <c r="G1085" s="2"/>
      <c r="H1085" s="2"/>
      <c r="I1085" s="2"/>
    </row>
    <row r="1086" spans="1:9" ht="16.5" customHeight="1">
      <c r="A1086" s="50"/>
      <c r="B1086" s="2"/>
      <c r="C1086" s="2"/>
      <c r="D1086" s="2"/>
      <c r="E1086" s="2"/>
      <c r="F1086" s="2"/>
      <c r="G1086" s="2"/>
      <c r="H1086" s="2"/>
      <c r="I1086" s="2"/>
    </row>
    <row r="1087" spans="1:9" ht="16.5" customHeight="1">
      <c r="A1087" s="50"/>
      <c r="B1087" s="2"/>
      <c r="C1087" s="2"/>
      <c r="D1087" s="2"/>
      <c r="E1087" s="2"/>
      <c r="F1087" s="2"/>
      <c r="G1087" s="2"/>
      <c r="H1087" s="2"/>
      <c r="I1087" s="2"/>
    </row>
    <row r="1088" spans="1:9" ht="16.5" customHeight="1">
      <c r="A1088" s="50"/>
      <c r="B1088" s="2"/>
      <c r="C1088" s="2"/>
      <c r="D1088" s="2"/>
      <c r="E1088" s="2"/>
      <c r="F1088" s="2"/>
      <c r="G1088" s="2"/>
      <c r="H1088" s="2"/>
      <c r="I1088" s="2"/>
    </row>
    <row r="1089" spans="1:9" ht="16.5" customHeight="1">
      <c r="A1089" s="50"/>
      <c r="B1089" s="2"/>
      <c r="C1089" s="2"/>
      <c r="D1089" s="2"/>
      <c r="E1089" s="2"/>
      <c r="F1089" s="2"/>
      <c r="G1089" s="2"/>
      <c r="H1089" s="2"/>
      <c r="I1089" s="2"/>
    </row>
    <row r="1090" spans="1:9" ht="16.5" customHeight="1">
      <c r="A1090" s="50"/>
      <c r="B1090" s="2"/>
      <c r="C1090" s="2"/>
      <c r="D1090" s="2"/>
      <c r="E1090" s="2"/>
      <c r="F1090" s="2"/>
      <c r="G1090" s="2"/>
      <c r="H1090" s="2"/>
      <c r="I1090" s="2"/>
    </row>
    <row r="1091" spans="1:9" ht="16.5" customHeight="1">
      <c r="A1091" s="50"/>
      <c r="B1091" s="2"/>
      <c r="C1091" s="2"/>
      <c r="D1091" s="2"/>
      <c r="E1091" s="2"/>
      <c r="F1091" s="2"/>
      <c r="G1091" s="2"/>
      <c r="H1091" s="2"/>
      <c r="I1091" s="2"/>
    </row>
    <row r="1092" spans="1:9" ht="16.5" customHeight="1">
      <c r="A1092" s="50"/>
      <c r="B1092" s="2"/>
      <c r="C1092" s="2"/>
      <c r="D1092" s="2"/>
      <c r="E1092" s="2"/>
      <c r="F1092" s="2"/>
      <c r="G1092" s="2"/>
      <c r="H1092" s="2"/>
      <c r="I1092" s="2"/>
    </row>
    <row r="1093" spans="1:9" ht="16.5" customHeight="1">
      <c r="A1093" s="50"/>
      <c r="B1093" s="2"/>
      <c r="C1093" s="2"/>
      <c r="D1093" s="2"/>
      <c r="E1093" s="2"/>
      <c r="F1093" s="2"/>
      <c r="G1093" s="2"/>
      <c r="H1093" s="2"/>
      <c r="I1093" s="2"/>
    </row>
    <row r="1094" spans="1:9" ht="16.5" customHeight="1">
      <c r="A1094" s="50"/>
      <c r="B1094" s="2"/>
      <c r="C1094" s="2"/>
      <c r="D1094" s="2"/>
      <c r="E1094" s="2"/>
      <c r="F1094" s="2"/>
      <c r="G1094" s="2"/>
      <c r="H1094" s="2"/>
      <c r="I1094" s="2"/>
    </row>
    <row r="1095" spans="1:9" ht="16.5" customHeight="1">
      <c r="A1095" s="50"/>
      <c r="B1095" s="2"/>
      <c r="C1095" s="2"/>
      <c r="D1095" s="2"/>
      <c r="E1095" s="2"/>
      <c r="F1095" s="2"/>
      <c r="G1095" s="2"/>
      <c r="H1095" s="2"/>
      <c r="I1095" s="2"/>
    </row>
    <row r="1096" spans="1:9" ht="16.5" customHeight="1">
      <c r="A1096" s="50"/>
      <c r="B1096" s="2"/>
      <c r="C1096" s="2"/>
      <c r="D1096" s="2"/>
      <c r="E1096" s="2"/>
      <c r="F1096" s="2"/>
      <c r="G1096" s="2"/>
      <c r="H1096" s="2"/>
      <c r="I1096" s="2"/>
    </row>
    <row r="1097" spans="1:9" ht="16.5" customHeight="1">
      <c r="A1097" s="50"/>
      <c r="B1097" s="2"/>
      <c r="C1097" s="2"/>
      <c r="D1097" s="2"/>
      <c r="E1097" s="2"/>
      <c r="F1097" s="2"/>
      <c r="G1097" s="2"/>
      <c r="H1097" s="2"/>
      <c r="I1097" s="2"/>
    </row>
    <row r="1098" spans="1:9" ht="16.5" customHeight="1">
      <c r="A1098" s="50"/>
      <c r="B1098" s="2"/>
      <c r="C1098" s="2"/>
      <c r="D1098" s="2"/>
      <c r="E1098" s="2"/>
      <c r="F1098" s="2"/>
      <c r="G1098" s="2"/>
      <c r="H1098" s="2"/>
      <c r="I1098" s="2"/>
    </row>
    <row r="1099" spans="1:9" ht="16.5" customHeight="1">
      <c r="A1099" s="50"/>
      <c r="B1099" s="2"/>
      <c r="C1099" s="2"/>
      <c r="D1099" s="2"/>
      <c r="E1099" s="2"/>
      <c r="F1099" s="2"/>
      <c r="G1099" s="2"/>
      <c r="H1099" s="2"/>
      <c r="I1099" s="2"/>
    </row>
    <row r="1100" spans="1:9" ht="16.5" customHeight="1">
      <c r="A1100" s="50"/>
      <c r="B1100" s="2"/>
      <c r="C1100" s="2"/>
      <c r="D1100" s="2"/>
      <c r="E1100" s="2"/>
      <c r="F1100" s="2"/>
      <c r="G1100" s="2"/>
      <c r="H1100" s="2"/>
      <c r="I1100" s="2"/>
    </row>
    <row r="1101" spans="1:9" ht="16.5" customHeight="1">
      <c r="A1101" s="50"/>
      <c r="B1101" s="2"/>
      <c r="C1101" s="2"/>
      <c r="D1101" s="2"/>
      <c r="E1101" s="2"/>
      <c r="F1101" s="2"/>
      <c r="G1101" s="2"/>
      <c r="H1101" s="2"/>
      <c r="I1101" s="2"/>
    </row>
    <row r="1102" spans="1:9" ht="16.5" customHeight="1">
      <c r="A1102" s="50"/>
      <c r="B1102" s="2"/>
      <c r="C1102" s="2"/>
      <c r="D1102" s="2"/>
      <c r="E1102" s="2"/>
      <c r="F1102" s="2"/>
      <c r="G1102" s="2"/>
      <c r="H1102" s="2"/>
      <c r="I1102" s="2"/>
    </row>
    <row r="1103" spans="1:9" ht="16.5" customHeight="1">
      <c r="A1103" s="50"/>
      <c r="B1103" s="2"/>
      <c r="C1103" s="2"/>
      <c r="D1103" s="2"/>
      <c r="E1103" s="2"/>
      <c r="F1103" s="2"/>
      <c r="G1103" s="2"/>
      <c r="H1103" s="2"/>
      <c r="I1103" s="2"/>
    </row>
    <row r="1104" spans="1:9" ht="16.5" customHeight="1">
      <c r="A1104" s="50"/>
      <c r="B1104" s="2"/>
      <c r="C1104" s="2"/>
      <c r="D1104" s="2"/>
      <c r="E1104" s="2"/>
      <c r="F1104" s="2"/>
      <c r="G1104" s="2"/>
      <c r="H1104" s="2"/>
      <c r="I1104" s="2"/>
    </row>
    <row r="1105" spans="1:9" ht="16.5" customHeight="1">
      <c r="A1105" s="50"/>
      <c r="B1105" s="2"/>
      <c r="C1105" s="2"/>
      <c r="D1105" s="2"/>
      <c r="E1105" s="2"/>
      <c r="F1105" s="2"/>
      <c r="G1105" s="2"/>
      <c r="H1105" s="2"/>
      <c r="I1105" s="2"/>
    </row>
    <row r="1106" spans="1:9" ht="16.5" customHeight="1">
      <c r="A1106" s="50"/>
      <c r="B1106" s="2"/>
      <c r="C1106" s="2"/>
      <c r="D1106" s="2"/>
      <c r="E1106" s="2"/>
      <c r="F1106" s="2"/>
      <c r="G1106" s="2"/>
      <c r="H1106" s="2"/>
      <c r="I1106" s="2"/>
    </row>
    <row r="1107" spans="1:9" ht="16.5" customHeight="1">
      <c r="A1107" s="50"/>
      <c r="B1107" s="2"/>
      <c r="C1107" s="2"/>
      <c r="D1107" s="2"/>
      <c r="E1107" s="2"/>
      <c r="F1107" s="2"/>
      <c r="G1107" s="2"/>
      <c r="H1107" s="2"/>
      <c r="I1107" s="2"/>
    </row>
    <row r="1108" spans="1:9" ht="16.5" customHeight="1">
      <c r="A1108" s="50"/>
      <c r="B1108" s="2"/>
      <c r="C1108" s="2"/>
      <c r="D1108" s="2"/>
      <c r="E1108" s="2"/>
      <c r="F1108" s="2"/>
      <c r="G1108" s="2"/>
      <c r="H1108" s="2"/>
      <c r="I1108" s="2"/>
    </row>
    <row r="1109" spans="1:9" ht="16.5" customHeight="1">
      <c r="A1109" s="50"/>
      <c r="B1109" s="2"/>
      <c r="C1109" s="2"/>
      <c r="D1109" s="2"/>
      <c r="E1109" s="2"/>
      <c r="F1109" s="2"/>
      <c r="G1109" s="2"/>
      <c r="H1109" s="2"/>
      <c r="I1109" s="2"/>
    </row>
    <row r="1110" spans="1:9" ht="16.5" customHeight="1">
      <c r="A1110" s="50"/>
      <c r="B1110" s="2"/>
      <c r="C1110" s="2"/>
      <c r="D1110" s="2"/>
      <c r="E1110" s="2"/>
      <c r="F1110" s="2"/>
      <c r="G1110" s="2"/>
      <c r="H1110" s="2"/>
      <c r="I1110" s="2"/>
    </row>
    <row r="1111" spans="1:9" ht="16.5" customHeight="1">
      <c r="A1111" s="50"/>
      <c r="B1111" s="2"/>
      <c r="C1111" s="2"/>
      <c r="D1111" s="2"/>
      <c r="E1111" s="2"/>
      <c r="F1111" s="2"/>
      <c r="G1111" s="2"/>
      <c r="H1111" s="2"/>
      <c r="I1111" s="2"/>
    </row>
    <row r="1112" spans="1:9" ht="16.5" customHeight="1">
      <c r="A1112" s="50"/>
      <c r="B1112" s="2"/>
      <c r="C1112" s="2"/>
      <c r="D1112" s="2"/>
      <c r="E1112" s="2"/>
      <c r="F1112" s="2"/>
      <c r="G1112" s="2"/>
      <c r="H1112" s="2"/>
      <c r="I1112" s="2"/>
    </row>
    <row r="1113" spans="1:9" ht="16.5" customHeight="1">
      <c r="A1113" s="50"/>
      <c r="B1113" s="2"/>
      <c r="C1113" s="2"/>
      <c r="D1113" s="2"/>
      <c r="E1113" s="2"/>
      <c r="F1113" s="2"/>
      <c r="G1113" s="2"/>
      <c r="H1113" s="2"/>
      <c r="I1113" s="2"/>
    </row>
    <row r="1114" spans="1:9" ht="16.5" customHeight="1">
      <c r="A1114" s="50"/>
      <c r="B1114" s="2"/>
      <c r="C1114" s="2"/>
      <c r="D1114" s="2"/>
      <c r="E1114" s="2"/>
      <c r="F1114" s="2"/>
      <c r="G1114" s="2"/>
      <c r="H1114" s="2"/>
      <c r="I1114" s="2"/>
    </row>
    <row r="1115" spans="1:9" ht="16.5" customHeight="1">
      <c r="A1115" s="50"/>
      <c r="B1115" s="2"/>
      <c r="C1115" s="2"/>
      <c r="D1115" s="2"/>
      <c r="E1115" s="2"/>
      <c r="F1115" s="2"/>
      <c r="G1115" s="2"/>
      <c r="H1115" s="2"/>
      <c r="I1115" s="2"/>
    </row>
    <row r="1116" spans="1:9" ht="16.5" customHeight="1">
      <c r="A1116" s="50"/>
      <c r="B1116" s="2"/>
      <c r="C1116" s="2"/>
      <c r="D1116" s="2"/>
      <c r="E1116" s="2"/>
      <c r="F1116" s="2"/>
      <c r="G1116" s="2"/>
      <c r="H1116" s="2"/>
      <c r="I1116" s="2"/>
    </row>
    <row r="1117" spans="1:9" ht="16.5" customHeight="1">
      <c r="A1117" s="50"/>
      <c r="B1117" s="2"/>
      <c r="C1117" s="2"/>
      <c r="D1117" s="2"/>
      <c r="E1117" s="2"/>
      <c r="F1117" s="2"/>
      <c r="G1117" s="2"/>
      <c r="H1117" s="2"/>
      <c r="I1117" s="2"/>
    </row>
    <row r="1118" spans="1:9" ht="16.5" customHeight="1">
      <c r="A1118" s="50"/>
      <c r="B1118" s="2"/>
      <c r="C1118" s="2"/>
      <c r="D1118" s="2"/>
      <c r="E1118" s="2"/>
      <c r="F1118" s="2"/>
      <c r="G1118" s="2"/>
      <c r="H1118" s="2"/>
      <c r="I1118" s="2"/>
    </row>
    <row r="1119" spans="1:9" ht="16.5" customHeight="1">
      <c r="A1119" s="50"/>
      <c r="B1119" s="2"/>
      <c r="C1119" s="2"/>
      <c r="D1119" s="2"/>
      <c r="E1119" s="2"/>
      <c r="F1119" s="2"/>
      <c r="G1119" s="2"/>
      <c r="H1119" s="2"/>
      <c r="I1119" s="2"/>
    </row>
    <row r="1120" spans="1:9" ht="16.5" customHeight="1">
      <c r="A1120" s="50"/>
      <c r="B1120" s="2"/>
      <c r="C1120" s="2"/>
      <c r="D1120" s="2"/>
      <c r="E1120" s="2"/>
      <c r="F1120" s="2"/>
      <c r="G1120" s="2"/>
      <c r="H1120" s="2"/>
      <c r="I1120" s="2"/>
    </row>
    <row r="1121" spans="1:9" ht="16.5" customHeight="1">
      <c r="A1121" s="50"/>
      <c r="B1121" s="2"/>
      <c r="C1121" s="2"/>
      <c r="D1121" s="2"/>
      <c r="E1121" s="2"/>
      <c r="F1121" s="2"/>
      <c r="G1121" s="2"/>
      <c r="H1121" s="2"/>
      <c r="I1121" s="2"/>
    </row>
    <row r="1122" spans="1:9" ht="16.5" customHeight="1">
      <c r="A1122" s="50"/>
      <c r="B1122" s="2"/>
      <c r="C1122" s="2"/>
      <c r="D1122" s="2"/>
      <c r="E1122" s="2"/>
      <c r="F1122" s="2"/>
      <c r="G1122" s="2"/>
      <c r="H1122" s="2"/>
      <c r="I1122" s="2"/>
    </row>
    <row r="1123" spans="1:9" ht="16.5" customHeight="1">
      <c r="A1123" s="50"/>
      <c r="B1123" s="2"/>
      <c r="C1123" s="2"/>
      <c r="D1123" s="2"/>
      <c r="E1123" s="2"/>
      <c r="F1123" s="2"/>
      <c r="G1123" s="2"/>
      <c r="H1123" s="2"/>
      <c r="I1123" s="2"/>
    </row>
    <row r="1124" spans="1:9" ht="16.5" customHeight="1">
      <c r="A1124" s="50"/>
      <c r="B1124" s="2"/>
      <c r="C1124" s="2"/>
      <c r="D1124" s="2"/>
      <c r="E1124" s="2"/>
      <c r="F1124" s="2"/>
      <c r="G1124" s="2"/>
      <c r="H1124" s="2"/>
      <c r="I1124" s="2"/>
    </row>
    <row r="1125" spans="1:9" ht="16.5" customHeight="1">
      <c r="A1125" s="50"/>
      <c r="B1125" s="2"/>
      <c r="C1125" s="2"/>
      <c r="D1125" s="2"/>
      <c r="E1125" s="2"/>
      <c r="F1125" s="2"/>
      <c r="G1125" s="2"/>
      <c r="H1125" s="2"/>
      <c r="I1125" s="2"/>
    </row>
    <row r="1126" spans="1:9" ht="16.5" customHeight="1">
      <c r="A1126" s="50"/>
      <c r="B1126" s="2"/>
      <c r="C1126" s="2"/>
      <c r="D1126" s="2"/>
      <c r="E1126" s="2"/>
      <c r="F1126" s="2"/>
      <c r="G1126" s="2"/>
      <c r="H1126" s="2"/>
      <c r="I1126" s="2"/>
    </row>
    <row r="1127" spans="1:9" ht="16.5" customHeight="1">
      <c r="A1127" s="50"/>
      <c r="B1127" s="2"/>
      <c r="C1127" s="2"/>
      <c r="D1127" s="2"/>
      <c r="E1127" s="2"/>
      <c r="F1127" s="2"/>
      <c r="G1127" s="2"/>
      <c r="H1127" s="2"/>
      <c r="I1127" s="2"/>
    </row>
    <row r="1128" spans="1:9" ht="16.5" customHeight="1">
      <c r="A1128" s="50"/>
      <c r="B1128" s="2"/>
      <c r="C1128" s="2"/>
      <c r="D1128" s="2"/>
      <c r="E1128" s="2"/>
      <c r="F1128" s="2"/>
      <c r="G1128" s="2"/>
      <c r="H1128" s="2"/>
      <c r="I1128" s="2"/>
    </row>
    <row r="1129" spans="1:9" ht="16.5" customHeight="1">
      <c r="A1129" s="50"/>
      <c r="B1129" s="2"/>
      <c r="C1129" s="2"/>
      <c r="D1129" s="2"/>
      <c r="E1129" s="2"/>
      <c r="F1129" s="2"/>
      <c r="G1129" s="2"/>
      <c r="H1129" s="2"/>
      <c r="I1129" s="2"/>
    </row>
    <row r="1130" spans="1:9" ht="16.5" customHeight="1">
      <c r="A1130" s="50"/>
      <c r="B1130" s="2"/>
      <c r="C1130" s="2"/>
      <c r="D1130" s="2"/>
      <c r="E1130" s="2"/>
      <c r="F1130" s="2"/>
      <c r="G1130" s="2"/>
      <c r="H1130" s="2"/>
      <c r="I1130" s="2"/>
    </row>
    <row r="1131" spans="1:9" ht="16.5" customHeight="1">
      <c r="A1131" s="50"/>
      <c r="B1131" s="2"/>
      <c r="C1131" s="2"/>
      <c r="D1131" s="2"/>
      <c r="E1131" s="2"/>
      <c r="F1131" s="2"/>
      <c r="G1131" s="2"/>
      <c r="H1131" s="2"/>
      <c r="I1131" s="2"/>
    </row>
    <row r="1132" spans="1:9" ht="16.5" customHeight="1">
      <c r="A1132" s="50"/>
      <c r="B1132" s="2"/>
      <c r="C1132" s="2"/>
      <c r="D1132" s="2"/>
      <c r="E1132" s="2"/>
      <c r="F1132" s="2"/>
      <c r="G1132" s="2"/>
      <c r="H1132" s="2"/>
      <c r="I1132" s="2"/>
    </row>
    <row r="1133" spans="1:9" ht="16.5" customHeight="1">
      <c r="A1133" s="50"/>
      <c r="B1133" s="2"/>
      <c r="C1133" s="2"/>
      <c r="D1133" s="2"/>
      <c r="E1133" s="2"/>
      <c r="F1133" s="2"/>
      <c r="G1133" s="2"/>
      <c r="H1133" s="2"/>
      <c r="I1133" s="2"/>
    </row>
    <row r="1134" spans="1:9" ht="16.5" customHeight="1">
      <c r="A1134" s="50"/>
      <c r="B1134" s="2"/>
      <c r="C1134" s="2"/>
      <c r="D1134" s="2"/>
      <c r="E1134" s="2"/>
      <c r="F1134" s="2"/>
      <c r="G1134" s="2"/>
      <c r="H1134" s="2"/>
      <c r="I1134" s="2"/>
    </row>
    <row r="1135" spans="1:9" ht="16.5" customHeight="1">
      <c r="A1135" s="50"/>
      <c r="B1135" s="2"/>
      <c r="C1135" s="2"/>
      <c r="D1135" s="2"/>
      <c r="E1135" s="2"/>
      <c r="F1135" s="2"/>
      <c r="G1135" s="2"/>
      <c r="H1135" s="2"/>
      <c r="I1135" s="2"/>
    </row>
    <row r="1136" spans="1:9" ht="16.5" customHeight="1">
      <c r="A1136" s="50"/>
      <c r="B1136" s="2"/>
      <c r="C1136" s="2"/>
      <c r="D1136" s="2"/>
      <c r="E1136" s="2"/>
      <c r="F1136" s="2"/>
      <c r="G1136" s="2"/>
      <c r="H1136" s="2"/>
      <c r="I1136" s="2"/>
    </row>
    <row r="1137" spans="1:9" ht="16.5" customHeight="1">
      <c r="A1137" s="50"/>
      <c r="B1137" s="2"/>
      <c r="C1137" s="2"/>
      <c r="D1137" s="2"/>
      <c r="E1137" s="2"/>
      <c r="F1137" s="2"/>
      <c r="G1137" s="2"/>
      <c r="H1137" s="2"/>
      <c r="I1137" s="2"/>
    </row>
    <row r="1138" spans="1:9" ht="16.5" customHeight="1">
      <c r="A1138" s="50"/>
      <c r="B1138" s="2"/>
      <c r="C1138" s="2"/>
      <c r="D1138" s="2"/>
      <c r="E1138" s="2"/>
      <c r="F1138" s="2"/>
      <c r="G1138" s="2"/>
      <c r="H1138" s="2"/>
      <c r="I1138" s="2"/>
    </row>
    <row r="1139" spans="1:9" ht="16.5" customHeight="1">
      <c r="A1139" s="50"/>
      <c r="B1139" s="2"/>
      <c r="C1139" s="2"/>
      <c r="D1139" s="2"/>
      <c r="E1139" s="2"/>
      <c r="F1139" s="2"/>
      <c r="G1139" s="2"/>
      <c r="H1139" s="2"/>
      <c r="I1139" s="2"/>
    </row>
    <row r="1140" spans="1:9" ht="16.5" customHeight="1">
      <c r="A1140" s="50"/>
      <c r="B1140" s="2"/>
      <c r="C1140" s="2"/>
      <c r="D1140" s="2"/>
      <c r="E1140" s="2"/>
      <c r="F1140" s="2"/>
      <c r="G1140" s="2"/>
      <c r="H1140" s="2"/>
      <c r="I1140" s="2"/>
    </row>
    <row r="1141" spans="1:9" ht="16.5" customHeight="1">
      <c r="A1141" s="50"/>
      <c r="B1141" s="2"/>
      <c r="C1141" s="2"/>
      <c r="D1141" s="2"/>
      <c r="E1141" s="2"/>
      <c r="F1141" s="2"/>
      <c r="G1141" s="2"/>
      <c r="H1141" s="2"/>
      <c r="I1141" s="2"/>
    </row>
    <row r="1142" spans="1:9" ht="16.5" customHeight="1">
      <c r="A1142" s="50"/>
      <c r="B1142" s="2"/>
      <c r="C1142" s="2"/>
      <c r="D1142" s="2"/>
      <c r="E1142" s="2"/>
      <c r="F1142" s="2"/>
      <c r="G1142" s="2"/>
      <c r="H1142" s="2"/>
      <c r="I1142" s="2"/>
    </row>
    <row r="1143" spans="1:9" ht="16.5" customHeight="1">
      <c r="A1143" s="50"/>
      <c r="B1143" s="2"/>
      <c r="C1143" s="2"/>
      <c r="D1143" s="2"/>
      <c r="E1143" s="2"/>
      <c r="F1143" s="2"/>
      <c r="G1143" s="2"/>
      <c r="H1143" s="2"/>
      <c r="I1143" s="2"/>
    </row>
    <row r="1144" spans="1:9" ht="16.5" customHeight="1">
      <c r="A1144" s="50"/>
      <c r="B1144" s="2"/>
      <c r="C1144" s="2"/>
      <c r="D1144" s="2"/>
      <c r="E1144" s="2"/>
      <c r="F1144" s="2"/>
      <c r="G1144" s="2"/>
      <c r="H1144" s="2"/>
      <c r="I1144" s="2"/>
    </row>
    <row r="1145" spans="1:9" ht="16.5" customHeight="1">
      <c r="A1145" s="50"/>
      <c r="B1145" s="2"/>
      <c r="C1145" s="2"/>
      <c r="D1145" s="2"/>
      <c r="E1145" s="2"/>
      <c r="F1145" s="2"/>
      <c r="G1145" s="2"/>
      <c r="H1145" s="2"/>
      <c r="I1145" s="2"/>
    </row>
    <row r="1146" spans="1:9" ht="16.5" customHeight="1">
      <c r="A1146" s="50"/>
      <c r="B1146" s="2"/>
      <c r="C1146" s="2"/>
      <c r="D1146" s="2"/>
      <c r="E1146" s="2"/>
      <c r="F1146" s="2"/>
      <c r="G1146" s="2"/>
      <c r="H1146" s="2"/>
      <c r="I1146" s="2"/>
    </row>
    <row r="1147" spans="1:9" ht="16.5" customHeight="1">
      <c r="A1147" s="50"/>
      <c r="B1147" s="2"/>
      <c r="C1147" s="2"/>
      <c r="D1147" s="2"/>
      <c r="E1147" s="2"/>
      <c r="F1147" s="2"/>
      <c r="G1147" s="2"/>
      <c r="H1147" s="2"/>
      <c r="I1147" s="2"/>
    </row>
    <row r="1148" spans="1:9" ht="16.5" customHeight="1">
      <c r="A1148" s="50"/>
      <c r="B1148" s="2"/>
      <c r="C1148" s="2"/>
      <c r="D1148" s="2"/>
      <c r="E1148" s="2"/>
      <c r="F1148" s="2"/>
      <c r="G1148" s="2"/>
      <c r="H1148" s="2"/>
      <c r="I1148" s="2"/>
    </row>
    <row r="1149" spans="1:9" ht="16.5" customHeight="1">
      <c r="A1149" s="50"/>
      <c r="B1149" s="2"/>
      <c r="C1149" s="2"/>
      <c r="D1149" s="2"/>
      <c r="E1149" s="2"/>
      <c r="F1149" s="2"/>
      <c r="G1149" s="2"/>
      <c r="H1149" s="2"/>
      <c r="I1149" s="2"/>
    </row>
    <row r="1150" spans="1:9" ht="16.5" customHeight="1">
      <c r="A1150" s="50"/>
      <c r="B1150" s="2"/>
      <c r="C1150" s="2"/>
      <c r="D1150" s="2"/>
      <c r="E1150" s="2"/>
      <c r="F1150" s="2"/>
      <c r="G1150" s="2"/>
      <c r="H1150" s="2"/>
      <c r="I1150" s="2"/>
    </row>
    <row r="1151" spans="1:9" ht="16.5" customHeight="1">
      <c r="A1151" s="50"/>
      <c r="B1151" s="2"/>
      <c r="C1151" s="2"/>
      <c r="D1151" s="2"/>
      <c r="E1151" s="2"/>
      <c r="F1151" s="2"/>
      <c r="G1151" s="2"/>
      <c r="H1151" s="2"/>
      <c r="I1151" s="2"/>
    </row>
    <row r="1152" spans="1:9" ht="16.5" customHeight="1">
      <c r="A1152" s="50"/>
      <c r="B1152" s="2"/>
      <c r="C1152" s="2"/>
      <c r="D1152" s="2"/>
      <c r="E1152" s="2"/>
      <c r="F1152" s="2"/>
      <c r="G1152" s="2"/>
      <c r="H1152" s="2"/>
      <c r="I1152" s="2"/>
    </row>
    <row r="1153" spans="1:9" ht="16.5" customHeight="1">
      <c r="A1153" s="50"/>
      <c r="B1153" s="2"/>
      <c r="C1153" s="2"/>
      <c r="D1153" s="2"/>
      <c r="E1153" s="2"/>
      <c r="F1153" s="2"/>
      <c r="G1153" s="2"/>
      <c r="H1153" s="2"/>
      <c r="I1153" s="2"/>
    </row>
    <row r="1154" spans="1:9" ht="16.5" customHeight="1">
      <c r="A1154" s="50"/>
      <c r="B1154" s="2"/>
      <c r="C1154" s="2"/>
      <c r="D1154" s="2"/>
      <c r="E1154" s="2"/>
      <c r="F1154" s="2"/>
      <c r="G1154" s="2"/>
      <c r="H1154" s="2"/>
      <c r="I1154" s="2"/>
    </row>
    <row r="1155" spans="1:9" ht="16.5" customHeight="1">
      <c r="A1155" s="50"/>
      <c r="B1155" s="2"/>
      <c r="C1155" s="2"/>
      <c r="D1155" s="2"/>
      <c r="E1155" s="2"/>
      <c r="F1155" s="2"/>
      <c r="G1155" s="2"/>
      <c r="H1155" s="2"/>
      <c r="I1155" s="2"/>
    </row>
    <row r="1156" spans="1:9" ht="16.5" customHeight="1">
      <c r="A1156" s="50"/>
      <c r="B1156" s="2"/>
      <c r="C1156" s="2"/>
      <c r="D1156" s="2"/>
      <c r="E1156" s="2"/>
      <c r="F1156" s="2"/>
      <c r="G1156" s="2"/>
      <c r="H1156" s="2"/>
      <c r="I1156" s="2"/>
    </row>
    <row r="1157" spans="1:9" ht="16.5" customHeight="1">
      <c r="A1157" s="50"/>
      <c r="B1157" s="2"/>
      <c r="C1157" s="2"/>
      <c r="D1157" s="2"/>
      <c r="E1157" s="2"/>
      <c r="F1157" s="2"/>
      <c r="G1157" s="2"/>
      <c r="H1157" s="2"/>
      <c r="I1157" s="2"/>
    </row>
    <row r="1158" spans="1:9" ht="16.5" customHeight="1">
      <c r="A1158" s="50"/>
      <c r="B1158" s="2"/>
      <c r="C1158" s="2"/>
      <c r="D1158" s="2"/>
      <c r="E1158" s="2"/>
      <c r="F1158" s="2"/>
      <c r="G1158" s="2"/>
      <c r="H1158" s="2"/>
      <c r="I1158" s="2"/>
    </row>
    <row r="1159" spans="1:9" ht="16.5" customHeight="1">
      <c r="A1159" s="50"/>
      <c r="B1159" s="2"/>
      <c r="C1159" s="2"/>
      <c r="D1159" s="2"/>
      <c r="E1159" s="2"/>
      <c r="F1159" s="2"/>
      <c r="G1159" s="2"/>
      <c r="H1159" s="2"/>
      <c r="I1159" s="2"/>
    </row>
    <row r="1160" spans="1:9" ht="16.5" customHeight="1">
      <c r="A1160" s="50"/>
      <c r="B1160" s="2"/>
      <c r="C1160" s="2"/>
      <c r="D1160" s="2"/>
      <c r="E1160" s="2"/>
      <c r="F1160" s="2"/>
      <c r="G1160" s="2"/>
      <c r="H1160" s="2"/>
      <c r="I1160" s="2"/>
    </row>
    <row r="1161" spans="1:9" ht="16.5" customHeight="1">
      <c r="A1161" s="50"/>
      <c r="B1161" s="2"/>
      <c r="C1161" s="2"/>
      <c r="D1161" s="2"/>
      <c r="E1161" s="2"/>
      <c r="F1161" s="2"/>
      <c r="G1161" s="2"/>
      <c r="H1161" s="2"/>
      <c r="I1161" s="2"/>
    </row>
    <row r="1162" spans="1:9" ht="16.5" customHeight="1">
      <c r="A1162" s="50"/>
      <c r="B1162" s="2"/>
      <c r="C1162" s="2"/>
      <c r="D1162" s="2"/>
      <c r="E1162" s="2"/>
      <c r="F1162" s="2"/>
      <c r="G1162" s="2"/>
      <c r="H1162" s="2"/>
      <c r="I1162" s="2"/>
    </row>
    <row r="1163" spans="1:9" ht="16.5" customHeight="1">
      <c r="A1163" s="50"/>
      <c r="B1163" s="2"/>
      <c r="C1163" s="2"/>
      <c r="D1163" s="2"/>
      <c r="E1163" s="2"/>
      <c r="F1163" s="2"/>
      <c r="G1163" s="2"/>
      <c r="H1163" s="2"/>
      <c r="I1163" s="2"/>
    </row>
    <row r="1164" spans="1:9" ht="16.5" customHeight="1">
      <c r="A1164" s="50"/>
      <c r="B1164" s="2"/>
      <c r="C1164" s="2"/>
      <c r="D1164" s="2"/>
      <c r="E1164" s="2"/>
      <c r="F1164" s="2"/>
      <c r="G1164" s="2"/>
      <c r="H1164" s="2"/>
      <c r="I1164" s="2"/>
    </row>
    <row r="1165" spans="1:9" ht="16.5" customHeight="1">
      <c r="A1165" s="50"/>
      <c r="B1165" s="2"/>
      <c r="C1165" s="2"/>
      <c r="D1165" s="2"/>
      <c r="E1165" s="2"/>
      <c r="F1165" s="2"/>
      <c r="G1165" s="2"/>
      <c r="H1165" s="2"/>
      <c r="I1165" s="2"/>
    </row>
    <row r="1166" spans="1:9" ht="16.5" customHeight="1">
      <c r="A1166" s="50"/>
      <c r="B1166" s="2"/>
      <c r="C1166" s="2"/>
      <c r="D1166" s="2"/>
      <c r="E1166" s="2"/>
      <c r="F1166" s="2"/>
      <c r="G1166" s="2"/>
      <c r="H1166" s="2"/>
      <c r="I1166" s="2"/>
    </row>
    <row r="1167" spans="1:9" ht="16.5" customHeight="1">
      <c r="A1167" s="50"/>
      <c r="B1167" s="2"/>
      <c r="C1167" s="2"/>
      <c r="D1167" s="2"/>
      <c r="E1167" s="2"/>
      <c r="F1167" s="2"/>
      <c r="G1167" s="2"/>
      <c r="H1167" s="2"/>
      <c r="I1167" s="2"/>
    </row>
    <row r="1168" spans="1:9" ht="16.5" customHeight="1">
      <c r="A1168" s="50"/>
      <c r="B1168" s="2"/>
      <c r="C1168" s="2"/>
      <c r="D1168" s="2"/>
      <c r="E1168" s="2"/>
      <c r="F1168" s="2"/>
      <c r="G1168" s="2"/>
      <c r="H1168" s="2"/>
      <c r="I1168" s="2"/>
    </row>
    <row r="1169" spans="1:9" ht="16.5" customHeight="1">
      <c r="A1169" s="50"/>
      <c r="B1169" s="2"/>
      <c r="C1169" s="2"/>
      <c r="D1169" s="2"/>
      <c r="E1169" s="2"/>
      <c r="F1169" s="2"/>
      <c r="G1169" s="2"/>
      <c r="H1169" s="2"/>
      <c r="I1169" s="2"/>
    </row>
    <row r="1170" spans="1:9" ht="16.5" customHeight="1">
      <c r="A1170" s="50"/>
      <c r="B1170" s="2"/>
      <c r="C1170" s="2"/>
      <c r="D1170" s="2"/>
      <c r="E1170" s="2"/>
      <c r="F1170" s="2"/>
      <c r="G1170" s="2"/>
      <c r="H1170" s="2"/>
      <c r="I1170" s="2"/>
    </row>
    <row r="1171" spans="1:9" ht="16.5" customHeight="1">
      <c r="A1171" s="50"/>
      <c r="B1171" s="2"/>
      <c r="C1171" s="2"/>
      <c r="D1171" s="2"/>
      <c r="E1171" s="2"/>
      <c r="F1171" s="2"/>
      <c r="G1171" s="2"/>
      <c r="H1171" s="2"/>
      <c r="I1171" s="2"/>
    </row>
    <row r="1172" spans="1:9" ht="16.5" customHeight="1">
      <c r="A1172" s="50"/>
      <c r="B1172" s="2"/>
      <c r="C1172" s="2"/>
      <c r="D1172" s="2"/>
      <c r="E1172" s="2"/>
      <c r="F1172" s="2"/>
      <c r="G1172" s="2"/>
      <c r="H1172" s="2"/>
      <c r="I1172" s="2"/>
    </row>
    <row r="1173" spans="1:9" ht="16.5" customHeight="1">
      <c r="A1173" s="50"/>
      <c r="B1173" s="2"/>
      <c r="C1173" s="2"/>
      <c r="D1173" s="2"/>
      <c r="E1173" s="2"/>
      <c r="F1173" s="2"/>
      <c r="G1173" s="2"/>
      <c r="H1173" s="2"/>
      <c r="I1173" s="2"/>
    </row>
    <row r="1174" spans="1:9" ht="16.5" customHeight="1">
      <c r="A1174" s="50"/>
      <c r="B1174" s="2"/>
      <c r="C1174" s="2"/>
      <c r="D1174" s="2"/>
      <c r="E1174" s="2"/>
      <c r="F1174" s="2"/>
      <c r="G1174" s="2"/>
      <c r="H1174" s="2"/>
      <c r="I1174" s="2"/>
    </row>
    <row r="1175" spans="1:9" ht="16.5" customHeight="1">
      <c r="A1175" s="50"/>
      <c r="B1175" s="2"/>
      <c r="C1175" s="2"/>
      <c r="D1175" s="2"/>
      <c r="E1175" s="2"/>
      <c r="F1175" s="2"/>
      <c r="G1175" s="2"/>
      <c r="H1175" s="2"/>
      <c r="I1175" s="2"/>
    </row>
    <row r="1176" spans="1:9" ht="16.5" customHeight="1">
      <c r="A1176" s="50"/>
      <c r="B1176" s="2"/>
      <c r="C1176" s="2"/>
      <c r="D1176" s="2"/>
      <c r="E1176" s="2"/>
      <c r="F1176" s="2"/>
      <c r="G1176" s="2"/>
      <c r="H1176" s="2"/>
      <c r="I1176" s="2"/>
    </row>
    <row r="1177" spans="1:9" ht="16.5" customHeight="1">
      <c r="A1177" s="50"/>
      <c r="B1177" s="2"/>
      <c r="C1177" s="2"/>
      <c r="D1177" s="2"/>
      <c r="E1177" s="2"/>
      <c r="F1177" s="2"/>
      <c r="G1177" s="2"/>
      <c r="H1177" s="2"/>
      <c r="I1177" s="2"/>
    </row>
    <row r="1178" spans="1:9" ht="16.5" customHeight="1">
      <c r="A1178" s="50"/>
      <c r="B1178" s="2"/>
      <c r="C1178" s="2"/>
      <c r="D1178" s="2"/>
      <c r="E1178" s="2"/>
      <c r="F1178" s="2"/>
      <c r="G1178" s="2"/>
      <c r="H1178" s="2"/>
      <c r="I1178" s="2"/>
    </row>
    <row r="1179" spans="1:9" ht="16.5" customHeight="1">
      <c r="A1179" s="50"/>
      <c r="B1179" s="2"/>
      <c r="C1179" s="2"/>
      <c r="D1179" s="2"/>
      <c r="E1179" s="2"/>
      <c r="F1179" s="2"/>
      <c r="G1179" s="2"/>
      <c r="H1179" s="2"/>
      <c r="I1179" s="2"/>
    </row>
    <row r="1180" spans="1:9" ht="16.5" customHeight="1">
      <c r="A1180" s="50"/>
      <c r="B1180" s="2"/>
      <c r="C1180" s="2"/>
      <c r="D1180" s="2"/>
      <c r="E1180" s="2"/>
      <c r="F1180" s="2"/>
      <c r="G1180" s="2"/>
      <c r="H1180" s="2"/>
      <c r="I1180" s="2"/>
    </row>
    <row r="1181" spans="1:9" ht="16.5" customHeight="1">
      <c r="A1181" s="50"/>
      <c r="B1181" s="2"/>
      <c r="C1181" s="2"/>
      <c r="D1181" s="2"/>
      <c r="E1181" s="2"/>
      <c r="F1181" s="2"/>
      <c r="G1181" s="2"/>
      <c r="H1181" s="2"/>
      <c r="I1181" s="2"/>
    </row>
    <row r="1182" spans="1:9" ht="16.5" customHeight="1">
      <c r="A1182" s="50"/>
      <c r="B1182" s="2"/>
      <c r="C1182" s="2"/>
      <c r="D1182" s="2"/>
      <c r="E1182" s="2"/>
      <c r="F1182" s="2"/>
      <c r="G1182" s="2"/>
      <c r="H1182" s="2"/>
      <c r="I1182" s="2"/>
    </row>
    <row r="1183" spans="1:9" ht="16.5" customHeight="1">
      <c r="A1183" s="50"/>
      <c r="B1183" s="2"/>
      <c r="C1183" s="2"/>
      <c r="D1183" s="2"/>
      <c r="E1183" s="2"/>
      <c r="F1183" s="2"/>
      <c r="G1183" s="2"/>
      <c r="H1183" s="2"/>
      <c r="I1183" s="2"/>
    </row>
    <row r="1184" spans="1:9" ht="16.5" customHeight="1">
      <c r="A1184" s="50"/>
      <c r="B1184" s="2"/>
      <c r="C1184" s="2"/>
      <c r="D1184" s="2"/>
      <c r="E1184" s="2"/>
      <c r="F1184" s="2"/>
      <c r="G1184" s="2"/>
      <c r="H1184" s="2"/>
      <c r="I1184" s="2"/>
    </row>
    <row r="1185" spans="1:9" ht="16.5" customHeight="1">
      <c r="A1185" s="50"/>
      <c r="B1185" s="2"/>
      <c r="C1185" s="2"/>
      <c r="D1185" s="2"/>
      <c r="E1185" s="2"/>
      <c r="F1185" s="2"/>
      <c r="G1185" s="2"/>
      <c r="H1185" s="2"/>
      <c r="I1185" s="2"/>
    </row>
    <row r="1186" spans="1:9" ht="16.5" customHeight="1">
      <c r="A1186" s="50"/>
      <c r="B1186" s="2"/>
      <c r="C1186" s="2"/>
      <c r="D1186" s="2"/>
      <c r="E1186" s="2"/>
      <c r="F1186" s="2"/>
      <c r="G1186" s="2"/>
      <c r="H1186" s="2"/>
      <c r="I1186" s="2"/>
    </row>
    <row r="1187" spans="1:9" ht="16.5" customHeight="1">
      <c r="A1187" s="50"/>
      <c r="B1187" s="2"/>
      <c r="C1187" s="2"/>
      <c r="D1187" s="2"/>
      <c r="E1187" s="2"/>
      <c r="F1187" s="2"/>
      <c r="G1187" s="2"/>
      <c r="H1187" s="2"/>
      <c r="I1187" s="2"/>
    </row>
    <row r="1188" spans="1:9" ht="16.5" customHeight="1">
      <c r="A1188" s="50"/>
      <c r="B1188" s="2"/>
      <c r="C1188" s="2"/>
      <c r="D1188" s="2"/>
      <c r="E1188" s="2"/>
      <c r="F1188" s="2"/>
      <c r="G1188" s="2"/>
      <c r="H1188" s="2"/>
      <c r="I1188" s="2"/>
    </row>
    <row r="1189" spans="1:9" ht="16.5" customHeight="1">
      <c r="A1189" s="50"/>
      <c r="B1189" s="2"/>
      <c r="C1189" s="2"/>
      <c r="D1189" s="2"/>
      <c r="E1189" s="2"/>
      <c r="F1189" s="2"/>
      <c r="G1189" s="2"/>
      <c r="H1189" s="2"/>
      <c r="I1189" s="2"/>
    </row>
    <row r="1190" spans="1:9" ht="16.5" customHeight="1">
      <c r="A1190" s="50"/>
      <c r="B1190" s="2"/>
      <c r="C1190" s="2"/>
      <c r="D1190" s="2"/>
      <c r="E1190" s="2"/>
      <c r="F1190" s="2"/>
      <c r="G1190" s="2"/>
      <c r="H1190" s="2"/>
      <c r="I1190" s="2"/>
    </row>
    <row r="1191" spans="1:9" ht="16.5" customHeight="1">
      <c r="A1191" s="50"/>
      <c r="B1191" s="2"/>
      <c r="C1191" s="2"/>
      <c r="D1191" s="2"/>
      <c r="E1191" s="2"/>
      <c r="F1191" s="2"/>
      <c r="G1191" s="2"/>
      <c r="H1191" s="2"/>
      <c r="I1191" s="2"/>
    </row>
    <row r="1192" spans="1:9" ht="16.5" customHeight="1">
      <c r="A1192" s="50"/>
      <c r="B1192" s="2"/>
      <c r="C1192" s="2"/>
      <c r="D1192" s="2"/>
      <c r="E1192" s="2"/>
      <c r="F1192" s="2"/>
      <c r="G1192" s="2"/>
      <c r="H1192" s="2"/>
      <c r="I1192" s="2"/>
    </row>
    <row r="1193" spans="1:9" ht="16.5" customHeight="1">
      <c r="A1193" s="50"/>
      <c r="B1193" s="2"/>
      <c r="C1193" s="2"/>
      <c r="D1193" s="2"/>
      <c r="E1193" s="2"/>
      <c r="F1193" s="2"/>
      <c r="G1193" s="2"/>
      <c r="H1193" s="2"/>
      <c r="I1193" s="2"/>
    </row>
    <row r="1194" spans="1:9" ht="16.5" customHeight="1">
      <c r="A1194" s="50"/>
      <c r="B1194" s="2"/>
      <c r="C1194" s="2"/>
      <c r="D1194" s="2"/>
      <c r="E1194" s="2"/>
      <c r="F1194" s="2"/>
      <c r="G1194" s="2"/>
      <c r="H1194" s="2"/>
      <c r="I1194" s="2"/>
    </row>
    <row r="1195" spans="1:9" ht="16.5" customHeight="1">
      <c r="A1195" s="50"/>
      <c r="B1195" s="2"/>
      <c r="C1195" s="2"/>
      <c r="D1195" s="2"/>
      <c r="E1195" s="2"/>
      <c r="F1195" s="2"/>
      <c r="G1195" s="2"/>
      <c r="H1195" s="2"/>
      <c r="I1195" s="2"/>
    </row>
    <row r="1196" spans="1:9" ht="16.5" customHeight="1">
      <c r="A1196" s="50"/>
      <c r="B1196" s="2"/>
      <c r="C1196" s="2"/>
      <c r="D1196" s="2"/>
      <c r="E1196" s="2"/>
      <c r="F1196" s="2"/>
      <c r="G1196" s="2"/>
      <c r="H1196" s="2"/>
      <c r="I1196" s="2"/>
    </row>
    <row r="1197" spans="1:9" ht="16.5" customHeight="1">
      <c r="A1197" s="50"/>
      <c r="B1197" s="2"/>
      <c r="C1197" s="2"/>
      <c r="D1197" s="2"/>
      <c r="E1197" s="2"/>
      <c r="F1197" s="2"/>
      <c r="G1197" s="2"/>
      <c r="H1197" s="2"/>
      <c r="I1197" s="2"/>
    </row>
    <row r="1198" spans="1:9" ht="16.5" customHeight="1">
      <c r="A1198" s="50"/>
      <c r="B1198" s="2"/>
      <c r="C1198" s="2"/>
      <c r="D1198" s="2"/>
      <c r="E1198" s="2"/>
      <c r="F1198" s="2"/>
      <c r="G1198" s="2"/>
      <c r="H1198" s="2"/>
      <c r="I1198" s="2"/>
    </row>
    <row r="1199" spans="1:9" ht="16.5" customHeight="1">
      <c r="A1199" s="50"/>
      <c r="B1199" s="2"/>
      <c r="C1199" s="2"/>
      <c r="D1199" s="2"/>
      <c r="E1199" s="2"/>
      <c r="F1199" s="2"/>
      <c r="G1199" s="2"/>
      <c r="H1199" s="2"/>
      <c r="I1199" s="2"/>
    </row>
    <row r="1200" spans="1:9" ht="16.5" customHeight="1">
      <c r="A1200" s="50"/>
      <c r="B1200" s="2"/>
      <c r="C1200" s="2"/>
      <c r="D1200" s="2"/>
      <c r="E1200" s="2"/>
      <c r="F1200" s="2"/>
      <c r="G1200" s="2"/>
      <c r="H1200" s="2"/>
      <c r="I1200" s="2"/>
    </row>
    <row r="1201" spans="1:9" ht="16.5" customHeight="1">
      <c r="A1201" s="50"/>
      <c r="B1201" s="2"/>
      <c r="C1201" s="2"/>
      <c r="D1201" s="2"/>
      <c r="E1201" s="2"/>
      <c r="F1201" s="2"/>
      <c r="G1201" s="2"/>
      <c r="H1201" s="2"/>
      <c r="I1201" s="2"/>
    </row>
    <row r="1202" spans="1:9" ht="16.5" customHeight="1">
      <c r="A1202" s="50"/>
      <c r="B1202" s="2"/>
      <c r="C1202" s="2"/>
      <c r="D1202" s="2"/>
      <c r="E1202" s="2"/>
      <c r="F1202" s="2"/>
      <c r="G1202" s="2"/>
      <c r="H1202" s="2"/>
      <c r="I1202" s="2"/>
    </row>
    <row r="1203" spans="1:9" ht="16.5" customHeight="1">
      <c r="A1203" s="50"/>
      <c r="B1203" s="2"/>
      <c r="C1203" s="2"/>
      <c r="D1203" s="2"/>
      <c r="E1203" s="2"/>
      <c r="F1203" s="2"/>
      <c r="G1203" s="2"/>
      <c r="H1203" s="2"/>
      <c r="I1203" s="2"/>
    </row>
    <row r="1204" spans="1:9" ht="16.5" customHeight="1">
      <c r="A1204" s="50"/>
      <c r="B1204" s="2"/>
      <c r="C1204" s="2"/>
      <c r="D1204" s="2"/>
      <c r="E1204" s="2"/>
      <c r="F1204" s="2"/>
      <c r="G1204" s="2"/>
      <c r="H1204" s="2"/>
      <c r="I1204" s="2"/>
    </row>
    <row r="1205" spans="1:9" ht="16.5" customHeight="1">
      <c r="A1205" s="50"/>
      <c r="B1205" s="2"/>
      <c r="C1205" s="2"/>
      <c r="D1205" s="2"/>
      <c r="E1205" s="2"/>
      <c r="F1205" s="2"/>
      <c r="G1205" s="2"/>
      <c r="H1205" s="2"/>
      <c r="I1205" s="2"/>
    </row>
    <row r="1206" spans="1:9" ht="16.5" customHeight="1">
      <c r="A1206" s="50"/>
      <c r="B1206" s="2"/>
      <c r="C1206" s="2"/>
      <c r="D1206" s="2"/>
      <c r="E1206" s="2"/>
      <c r="F1206" s="2"/>
      <c r="G1206" s="2"/>
      <c r="H1206" s="2"/>
      <c r="I1206" s="2"/>
    </row>
    <row r="1207" spans="1:9" ht="16.5" customHeight="1">
      <c r="A1207" s="50"/>
      <c r="B1207" s="2"/>
      <c r="C1207" s="2"/>
      <c r="D1207" s="2"/>
      <c r="E1207" s="2"/>
      <c r="F1207" s="2"/>
      <c r="G1207" s="2"/>
      <c r="H1207" s="2"/>
      <c r="I1207" s="2"/>
    </row>
    <row r="1208" spans="1:9" ht="16.5" customHeight="1">
      <c r="A1208" s="50"/>
      <c r="B1208" s="2"/>
      <c r="C1208" s="2"/>
      <c r="D1208" s="2"/>
      <c r="E1208" s="2"/>
      <c r="F1208" s="2"/>
      <c r="G1208" s="2"/>
      <c r="H1208" s="2"/>
      <c r="I1208" s="2"/>
    </row>
    <row r="1209" spans="1:9" ht="16.5" customHeight="1">
      <c r="A1209" s="50"/>
      <c r="B1209" s="2"/>
      <c r="C1209" s="2"/>
      <c r="D1209" s="2"/>
      <c r="E1209" s="2"/>
      <c r="F1209" s="2"/>
      <c r="G1209" s="2"/>
      <c r="H1209" s="2"/>
      <c r="I1209" s="2"/>
    </row>
    <row r="1210" spans="1:9" ht="16.5" customHeight="1">
      <c r="A1210" s="50"/>
      <c r="B1210" s="2"/>
      <c r="C1210" s="2"/>
      <c r="D1210" s="2"/>
      <c r="E1210" s="2"/>
      <c r="F1210" s="2"/>
      <c r="G1210" s="2"/>
      <c r="H1210" s="2"/>
      <c r="I1210" s="2"/>
    </row>
    <row r="1211" spans="1:9" ht="16.5" customHeight="1">
      <c r="A1211" s="50"/>
      <c r="B1211" s="2"/>
      <c r="C1211" s="2"/>
      <c r="D1211" s="2"/>
      <c r="E1211" s="2"/>
      <c r="F1211" s="2"/>
      <c r="G1211" s="2"/>
      <c r="H1211" s="2"/>
      <c r="I1211" s="2"/>
    </row>
    <row r="1212" spans="1:9" ht="16.5" customHeight="1">
      <c r="A1212" s="50"/>
      <c r="B1212" s="2"/>
      <c r="C1212" s="2"/>
      <c r="D1212" s="2"/>
      <c r="E1212" s="2"/>
      <c r="F1212" s="2"/>
      <c r="G1212" s="2"/>
      <c r="H1212" s="2"/>
      <c r="I1212" s="2"/>
    </row>
    <row r="1213" spans="1:9" ht="16.5" customHeight="1">
      <c r="A1213" s="50"/>
      <c r="B1213" s="2"/>
      <c r="C1213" s="2"/>
      <c r="D1213" s="2"/>
      <c r="E1213" s="2"/>
      <c r="F1213" s="2"/>
      <c r="G1213" s="2"/>
      <c r="H1213" s="2"/>
      <c r="I1213" s="2"/>
    </row>
    <row r="1214" spans="1:9" ht="16.5" customHeight="1">
      <c r="A1214" s="50"/>
      <c r="B1214" s="2"/>
      <c r="C1214" s="2"/>
      <c r="D1214" s="2"/>
      <c r="E1214" s="2"/>
      <c r="F1214" s="2"/>
      <c r="G1214" s="2"/>
      <c r="H1214" s="2"/>
      <c r="I1214" s="2"/>
    </row>
    <row r="1215" spans="1:9" ht="16.5" customHeight="1">
      <c r="A1215" s="50"/>
      <c r="B1215" s="2"/>
      <c r="C1215" s="2"/>
      <c r="D1215" s="2"/>
      <c r="E1215" s="2"/>
      <c r="F1215" s="2"/>
      <c r="G1215" s="2"/>
      <c r="H1215" s="2"/>
      <c r="I1215" s="2"/>
    </row>
    <row r="1216" spans="1:9" ht="16.5" customHeight="1">
      <c r="A1216" s="50"/>
      <c r="B1216" s="2"/>
      <c r="C1216" s="2"/>
      <c r="D1216" s="2"/>
      <c r="E1216" s="2"/>
      <c r="F1216" s="2"/>
      <c r="G1216" s="2"/>
      <c r="H1216" s="2"/>
      <c r="I1216" s="2"/>
    </row>
    <row r="1217" spans="1:9" ht="16.5" customHeight="1">
      <c r="A1217" s="50"/>
      <c r="B1217" s="2"/>
      <c r="C1217" s="2"/>
      <c r="D1217" s="2"/>
      <c r="E1217" s="2"/>
      <c r="F1217" s="2"/>
      <c r="G1217" s="2"/>
      <c r="H1217" s="2"/>
      <c r="I1217" s="2"/>
    </row>
    <row r="1218" spans="1:9" ht="16.5" customHeight="1">
      <c r="A1218" s="50"/>
      <c r="B1218" s="2"/>
      <c r="C1218" s="2"/>
      <c r="D1218" s="2"/>
      <c r="E1218" s="2"/>
      <c r="F1218" s="2"/>
      <c r="G1218" s="2"/>
      <c r="H1218" s="2"/>
      <c r="I1218" s="2"/>
    </row>
    <row r="1219" spans="1:9" ht="16.5" customHeight="1">
      <c r="A1219" s="50"/>
      <c r="B1219" s="2"/>
      <c r="C1219" s="2"/>
      <c r="D1219" s="2"/>
      <c r="E1219" s="2"/>
      <c r="F1219" s="2"/>
      <c r="G1219" s="2"/>
      <c r="H1219" s="2"/>
      <c r="I1219" s="2"/>
    </row>
    <row r="1220" spans="1:9" ht="16.5" customHeight="1">
      <c r="A1220" s="50"/>
      <c r="B1220" s="2"/>
      <c r="C1220" s="2"/>
      <c r="D1220" s="2"/>
      <c r="E1220" s="2"/>
      <c r="F1220" s="2"/>
      <c r="G1220" s="2"/>
      <c r="H1220" s="2"/>
      <c r="I1220" s="2"/>
    </row>
    <row r="1221" spans="1:9" ht="16.5" customHeight="1">
      <c r="A1221" s="50"/>
      <c r="B1221" s="2"/>
      <c r="C1221" s="2"/>
      <c r="D1221" s="2"/>
      <c r="E1221" s="2"/>
      <c r="F1221" s="2"/>
      <c r="G1221" s="2"/>
      <c r="H1221" s="2"/>
      <c r="I1221" s="2"/>
    </row>
    <row r="1222" spans="1:9" ht="16.5" customHeight="1">
      <c r="A1222" s="50"/>
      <c r="B1222" s="2"/>
      <c r="C1222" s="2"/>
      <c r="D1222" s="2"/>
      <c r="E1222" s="2"/>
      <c r="F1222" s="2"/>
      <c r="G1222" s="2"/>
      <c r="H1222" s="2"/>
      <c r="I1222" s="2"/>
    </row>
    <row r="1223" spans="1:9" ht="16.5" customHeight="1">
      <c r="A1223" s="50"/>
      <c r="B1223" s="2"/>
      <c r="C1223" s="2"/>
      <c r="D1223" s="2"/>
      <c r="E1223" s="2"/>
      <c r="F1223" s="2"/>
      <c r="G1223" s="2"/>
      <c r="H1223" s="2"/>
      <c r="I1223" s="2"/>
    </row>
    <row r="1224" spans="1:9" ht="16.5" customHeight="1">
      <c r="A1224" s="50"/>
      <c r="B1224" s="2"/>
      <c r="C1224" s="2"/>
      <c r="D1224" s="2"/>
      <c r="E1224" s="2"/>
      <c r="F1224" s="2"/>
      <c r="G1224" s="2"/>
      <c r="H1224" s="2"/>
      <c r="I1224" s="2"/>
    </row>
    <row r="1225" spans="1:9" ht="16.5" customHeight="1">
      <c r="A1225" s="50"/>
      <c r="B1225" s="2"/>
      <c r="C1225" s="2"/>
      <c r="D1225" s="2"/>
      <c r="E1225" s="2"/>
      <c r="F1225" s="2"/>
      <c r="G1225" s="2"/>
      <c r="H1225" s="2"/>
      <c r="I1225" s="2"/>
    </row>
    <row r="1226" spans="1:9" ht="16.5" customHeight="1">
      <c r="A1226" s="50"/>
      <c r="B1226" s="2"/>
      <c r="C1226" s="2"/>
      <c r="D1226" s="2"/>
      <c r="E1226" s="2"/>
      <c r="F1226" s="2"/>
      <c r="G1226" s="2"/>
      <c r="H1226" s="2"/>
      <c r="I1226" s="2"/>
    </row>
    <row r="1227" spans="1:9" ht="16.5" customHeight="1">
      <c r="A1227" s="50"/>
      <c r="B1227" s="2"/>
      <c r="C1227" s="2"/>
      <c r="D1227" s="2"/>
      <c r="E1227" s="2"/>
      <c r="F1227" s="2"/>
      <c r="G1227" s="2"/>
      <c r="H1227" s="2"/>
      <c r="I1227" s="2"/>
    </row>
    <row r="1228" spans="1:9" ht="16.5" customHeight="1">
      <c r="A1228" s="50"/>
      <c r="B1228" s="2"/>
      <c r="C1228" s="2"/>
      <c r="D1228" s="2"/>
      <c r="E1228" s="2"/>
      <c r="F1228" s="2"/>
      <c r="G1228" s="2"/>
      <c r="H1228" s="2"/>
      <c r="I1228" s="2"/>
    </row>
    <row r="1229" spans="1:9" ht="16.5" customHeight="1">
      <c r="A1229" s="50"/>
      <c r="B1229" s="2"/>
      <c r="C1229" s="2"/>
      <c r="D1229" s="2"/>
      <c r="E1229" s="2"/>
      <c r="F1229" s="2"/>
      <c r="G1229" s="2"/>
      <c r="H1229" s="2"/>
      <c r="I1229" s="2"/>
    </row>
    <row r="1230" spans="1:9" ht="16.5" customHeight="1">
      <c r="A1230" s="50"/>
      <c r="B1230" s="2"/>
      <c r="C1230" s="2"/>
      <c r="D1230" s="2"/>
      <c r="E1230" s="2"/>
      <c r="F1230" s="2"/>
      <c r="G1230" s="2"/>
      <c r="H1230" s="2"/>
      <c r="I1230" s="2"/>
    </row>
    <row r="1231" spans="1:9" ht="16.5" customHeight="1">
      <c r="A1231" s="50"/>
      <c r="B1231" s="2"/>
      <c r="C1231" s="2"/>
      <c r="D1231" s="2"/>
      <c r="E1231" s="2"/>
      <c r="F1231" s="2"/>
      <c r="G1231" s="2"/>
      <c r="H1231" s="2"/>
      <c r="I1231" s="2"/>
    </row>
    <row r="1232" spans="1:9" ht="16.5" customHeight="1">
      <c r="A1232" s="50"/>
      <c r="B1232" s="2"/>
      <c r="C1232" s="2"/>
      <c r="D1232" s="2"/>
      <c r="E1232" s="2"/>
      <c r="F1232" s="2"/>
      <c r="G1232" s="2"/>
      <c r="H1232" s="2"/>
      <c r="I1232" s="2"/>
    </row>
    <row r="1233" spans="1:9" ht="16.5" customHeight="1">
      <c r="A1233" s="50"/>
      <c r="B1233" s="2"/>
      <c r="C1233" s="2"/>
      <c r="D1233" s="2"/>
      <c r="E1233" s="2"/>
      <c r="F1233" s="2"/>
      <c r="G1233" s="2"/>
      <c r="H1233" s="2"/>
      <c r="I1233" s="2"/>
    </row>
    <row r="1234" spans="1:9" ht="16.5" customHeight="1">
      <c r="A1234" s="50"/>
      <c r="B1234" s="2"/>
      <c r="C1234" s="2"/>
      <c r="D1234" s="2"/>
      <c r="E1234" s="2"/>
      <c r="F1234" s="2"/>
      <c r="G1234" s="2"/>
      <c r="H1234" s="2"/>
      <c r="I1234" s="2"/>
    </row>
    <row r="1235" spans="1:9" ht="16.5" customHeight="1">
      <c r="A1235" s="50"/>
      <c r="B1235" s="2"/>
      <c r="C1235" s="2"/>
      <c r="D1235" s="2"/>
      <c r="E1235" s="2"/>
      <c r="F1235" s="2"/>
      <c r="G1235" s="2"/>
      <c r="H1235" s="2"/>
      <c r="I1235" s="2"/>
    </row>
    <row r="1236" spans="1:9" ht="16.5" customHeight="1">
      <c r="A1236" s="50"/>
      <c r="B1236" s="2"/>
      <c r="C1236" s="2"/>
      <c r="D1236" s="2"/>
      <c r="E1236" s="2"/>
      <c r="F1236" s="2"/>
      <c r="G1236" s="2"/>
      <c r="H1236" s="2"/>
      <c r="I1236" s="2"/>
    </row>
    <row r="1237" spans="1:9" ht="16.5" customHeight="1">
      <c r="A1237" s="50"/>
      <c r="B1237" s="2"/>
      <c r="C1237" s="2"/>
      <c r="D1237" s="2"/>
      <c r="E1237" s="2"/>
      <c r="F1237" s="2"/>
      <c r="G1237" s="2"/>
      <c r="H1237" s="2"/>
      <c r="I1237" s="2"/>
    </row>
    <row r="1238" spans="1:9" ht="16.5" customHeight="1">
      <c r="A1238" s="50"/>
      <c r="B1238" s="2"/>
      <c r="C1238" s="2"/>
      <c r="D1238" s="2"/>
      <c r="E1238" s="2"/>
      <c r="F1238" s="2"/>
      <c r="G1238" s="2"/>
      <c r="H1238" s="2"/>
      <c r="I1238" s="2"/>
    </row>
    <row r="1239" spans="1:9" ht="16.5" customHeight="1">
      <c r="A1239" s="50"/>
      <c r="B1239" s="2"/>
      <c r="C1239" s="2"/>
      <c r="D1239" s="2"/>
      <c r="E1239" s="2"/>
      <c r="F1239" s="2"/>
      <c r="G1239" s="2"/>
      <c r="H1239" s="2"/>
      <c r="I1239" s="2"/>
    </row>
    <row r="1240" spans="1:9" ht="16.5" customHeight="1">
      <c r="A1240" s="50"/>
      <c r="B1240" s="2"/>
      <c r="C1240" s="2"/>
      <c r="D1240" s="2"/>
      <c r="E1240" s="2"/>
      <c r="F1240" s="2"/>
      <c r="G1240" s="2"/>
      <c r="H1240" s="2"/>
      <c r="I1240" s="2"/>
    </row>
    <row r="1241" spans="1:9" ht="16.5" customHeight="1">
      <c r="A1241" s="50"/>
      <c r="B1241" s="2"/>
      <c r="C1241" s="2"/>
      <c r="D1241" s="2"/>
      <c r="E1241" s="2"/>
      <c r="F1241" s="2"/>
      <c r="G1241" s="2"/>
      <c r="H1241" s="2"/>
      <c r="I1241" s="2"/>
    </row>
    <row r="1242" spans="1:9" ht="16.5" customHeight="1">
      <c r="A1242" s="50"/>
      <c r="B1242" s="2"/>
      <c r="C1242" s="2"/>
      <c r="D1242" s="2"/>
      <c r="E1242" s="2"/>
      <c r="F1242" s="2"/>
      <c r="G1242" s="2"/>
      <c r="H1242" s="2"/>
      <c r="I1242" s="2"/>
    </row>
    <row r="1243" spans="1:9" ht="16.5" customHeight="1">
      <c r="A1243" s="50"/>
      <c r="B1243" s="2"/>
      <c r="C1243" s="2"/>
      <c r="D1243" s="2"/>
      <c r="E1243" s="2"/>
      <c r="F1243" s="2"/>
      <c r="G1243" s="2"/>
      <c r="H1243" s="2"/>
      <c r="I1243" s="2"/>
    </row>
    <row r="1244" spans="1:9" ht="16.5" customHeight="1">
      <c r="A1244" s="50"/>
      <c r="B1244" s="2"/>
      <c r="C1244" s="2"/>
      <c r="D1244" s="2"/>
      <c r="E1244" s="2"/>
      <c r="F1244" s="2"/>
      <c r="G1244" s="2"/>
      <c r="H1244" s="2"/>
      <c r="I1244" s="2"/>
    </row>
    <row r="1245" spans="1:9" ht="16.5" customHeight="1">
      <c r="A1245" s="50"/>
      <c r="B1245" s="2"/>
      <c r="C1245" s="2"/>
      <c r="D1245" s="2"/>
      <c r="E1245" s="2"/>
      <c r="F1245" s="2"/>
      <c r="G1245" s="2"/>
      <c r="H1245" s="2"/>
      <c r="I1245" s="2"/>
    </row>
    <row r="1246" spans="1:9" ht="16.5" customHeight="1">
      <c r="A1246" s="50"/>
      <c r="B1246" s="2"/>
      <c r="C1246" s="2"/>
      <c r="D1246" s="2"/>
      <c r="E1246" s="2"/>
      <c r="F1246" s="2"/>
      <c r="G1246" s="2"/>
      <c r="H1246" s="2"/>
      <c r="I1246" s="2"/>
    </row>
    <row r="1247" spans="1:9" ht="16.5" customHeight="1">
      <c r="A1247" s="50"/>
      <c r="B1247" s="2"/>
      <c r="C1247" s="2"/>
      <c r="D1247" s="2"/>
      <c r="E1247" s="2"/>
      <c r="F1247" s="2"/>
      <c r="G1247" s="2"/>
      <c r="H1247" s="2"/>
      <c r="I1247" s="2"/>
    </row>
    <row r="1248" spans="1:9" ht="16.5" customHeight="1">
      <c r="A1248" s="50"/>
      <c r="B1248" s="2"/>
      <c r="C1248" s="2"/>
      <c r="D1248" s="2"/>
      <c r="E1248" s="2"/>
      <c r="F1248" s="2"/>
      <c r="G1248" s="2"/>
      <c r="H1248" s="2"/>
      <c r="I1248" s="2"/>
    </row>
    <row r="1249" spans="1:9" ht="16.5" customHeight="1">
      <c r="A1249" s="50"/>
      <c r="B1249" s="2"/>
      <c r="C1249" s="2"/>
      <c r="D1249" s="2"/>
      <c r="E1249" s="2"/>
      <c r="F1249" s="2"/>
      <c r="G1249" s="2"/>
      <c r="H1249" s="2"/>
      <c r="I1249" s="2"/>
    </row>
    <row r="1250" spans="1:9" ht="16.5" customHeight="1">
      <c r="A1250" s="50"/>
      <c r="B1250" s="2"/>
      <c r="C1250" s="2"/>
      <c r="D1250" s="2"/>
      <c r="E1250" s="2"/>
      <c r="F1250" s="2"/>
      <c r="G1250" s="2"/>
      <c r="H1250" s="2"/>
      <c r="I1250" s="2"/>
    </row>
    <row r="1251" spans="1:9" ht="16.5" customHeight="1">
      <c r="A1251" s="50"/>
      <c r="B1251" s="2"/>
      <c r="C1251" s="2"/>
      <c r="D1251" s="2"/>
      <c r="E1251" s="2"/>
      <c r="F1251" s="2"/>
      <c r="G1251" s="2"/>
      <c r="H1251" s="2"/>
      <c r="I1251" s="2"/>
    </row>
    <row r="1252" spans="1:9" ht="16.5" customHeight="1">
      <c r="A1252" s="50"/>
      <c r="B1252" s="2"/>
      <c r="C1252" s="2"/>
      <c r="D1252" s="2"/>
      <c r="E1252" s="2"/>
      <c r="F1252" s="2"/>
      <c r="G1252" s="2"/>
      <c r="H1252" s="2"/>
      <c r="I1252" s="2"/>
    </row>
    <row r="1253" spans="1:9" ht="16.5" customHeight="1">
      <c r="A1253" s="50"/>
      <c r="B1253" s="2"/>
      <c r="C1253" s="2"/>
      <c r="D1253" s="2"/>
      <c r="E1253" s="2"/>
      <c r="F1253" s="2"/>
      <c r="G1253" s="2"/>
      <c r="H1253" s="2"/>
      <c r="I1253" s="2"/>
    </row>
    <row r="1254" spans="1:9" ht="16.5" customHeight="1">
      <c r="A1254" s="50"/>
      <c r="B1254" s="2"/>
      <c r="C1254" s="2"/>
      <c r="D1254" s="2"/>
      <c r="E1254" s="2"/>
      <c r="F1254" s="2"/>
      <c r="G1254" s="2"/>
      <c r="H1254" s="2"/>
      <c r="I1254" s="2"/>
    </row>
    <row r="1255" spans="1:9" ht="16.5" customHeight="1">
      <c r="A1255" s="50"/>
      <c r="B1255" s="2"/>
      <c r="C1255" s="2"/>
      <c r="D1255" s="2"/>
      <c r="E1255" s="2"/>
      <c r="F1255" s="2"/>
      <c r="G1255" s="2"/>
      <c r="H1255" s="2"/>
      <c r="I1255" s="2"/>
    </row>
    <row r="1256" spans="1:9" ht="16.5" customHeight="1">
      <c r="A1256" s="50"/>
      <c r="B1256" s="2"/>
      <c r="C1256" s="2"/>
      <c r="D1256" s="2"/>
      <c r="E1256" s="2"/>
      <c r="F1256" s="2"/>
      <c r="G1256" s="2"/>
      <c r="H1256" s="2"/>
      <c r="I1256" s="2"/>
    </row>
    <row r="1257" spans="1:9" ht="16.5" customHeight="1">
      <c r="A1257" s="50"/>
      <c r="B1257" s="2"/>
      <c r="C1257" s="2"/>
      <c r="D1257" s="2"/>
      <c r="E1257" s="2"/>
      <c r="F1257" s="2"/>
      <c r="G1257" s="2"/>
      <c r="H1257" s="2"/>
      <c r="I1257" s="2"/>
    </row>
    <row r="1258" spans="1:9" ht="16.5" customHeight="1">
      <c r="A1258" s="50"/>
      <c r="B1258" s="2"/>
      <c r="C1258" s="2"/>
      <c r="D1258" s="2"/>
      <c r="E1258" s="2"/>
      <c r="F1258" s="2"/>
      <c r="G1258" s="2"/>
      <c r="H1258" s="2"/>
      <c r="I1258" s="2"/>
    </row>
    <row r="1259" spans="1:9" ht="16.5" customHeight="1">
      <c r="A1259" s="50"/>
      <c r="B1259" s="2"/>
      <c r="C1259" s="2"/>
      <c r="D1259" s="2"/>
      <c r="E1259" s="2"/>
      <c r="F1259" s="2"/>
      <c r="G1259" s="2"/>
      <c r="H1259" s="2"/>
      <c r="I1259" s="2"/>
    </row>
    <row r="1260" spans="1:9" ht="16.5" customHeight="1">
      <c r="A1260" s="50"/>
      <c r="B1260" s="2"/>
      <c r="C1260" s="2"/>
      <c r="D1260" s="2"/>
      <c r="E1260" s="2"/>
      <c r="F1260" s="2"/>
      <c r="G1260" s="2"/>
      <c r="H1260" s="2"/>
      <c r="I1260" s="2"/>
    </row>
    <row r="1261" spans="1:9" ht="16.5" customHeight="1">
      <c r="A1261" s="50"/>
      <c r="B1261" s="2"/>
      <c r="C1261" s="2"/>
      <c r="D1261" s="2"/>
      <c r="E1261" s="2"/>
      <c r="F1261" s="2"/>
      <c r="G1261" s="2"/>
      <c r="H1261" s="2"/>
      <c r="I1261" s="2"/>
    </row>
    <row r="1262" spans="1:9" ht="16.5" customHeight="1">
      <c r="A1262" s="50"/>
      <c r="B1262" s="2"/>
      <c r="C1262" s="2"/>
      <c r="D1262" s="2"/>
      <c r="E1262" s="2"/>
      <c r="F1262" s="2"/>
      <c r="G1262" s="2"/>
      <c r="H1262" s="2"/>
      <c r="I1262" s="2"/>
    </row>
    <row r="1263" spans="1:9" ht="16.5" customHeight="1">
      <c r="A1263" s="50"/>
      <c r="B1263" s="2"/>
      <c r="C1263" s="2"/>
      <c r="D1263" s="2"/>
      <c r="E1263" s="2"/>
      <c r="F1263" s="2"/>
      <c r="G1263" s="2"/>
      <c r="H1263" s="2"/>
      <c r="I1263" s="2"/>
    </row>
    <row r="1264" spans="1:9" ht="16.5" customHeight="1">
      <c r="A1264" s="50"/>
      <c r="B1264" s="2"/>
      <c r="C1264" s="2"/>
      <c r="D1264" s="2"/>
      <c r="E1264" s="2"/>
      <c r="F1264" s="2"/>
      <c r="G1264" s="2"/>
      <c r="H1264" s="2"/>
      <c r="I1264" s="2"/>
    </row>
    <row r="1265" spans="1:9" ht="16.5" customHeight="1">
      <c r="A1265" s="50"/>
      <c r="B1265" s="2"/>
      <c r="C1265" s="2"/>
      <c r="D1265" s="2"/>
      <c r="E1265" s="2"/>
      <c r="F1265" s="2"/>
      <c r="G1265" s="2"/>
      <c r="H1265" s="2"/>
      <c r="I1265" s="2"/>
    </row>
    <row r="1266" spans="1:9" ht="16.5" customHeight="1">
      <c r="A1266" s="50"/>
      <c r="B1266" s="2"/>
      <c r="C1266" s="2"/>
      <c r="D1266" s="2"/>
      <c r="E1266" s="2"/>
      <c r="F1266" s="2"/>
      <c r="G1266" s="2"/>
      <c r="H1266" s="2"/>
      <c r="I1266" s="2"/>
    </row>
    <row r="1267" spans="1:9" ht="16.5" customHeight="1">
      <c r="A1267" s="50"/>
      <c r="B1267" s="2"/>
      <c r="C1267" s="2"/>
      <c r="D1267" s="2"/>
      <c r="E1267" s="2"/>
      <c r="F1267" s="2"/>
      <c r="G1267" s="2"/>
      <c r="H1267" s="2"/>
      <c r="I1267" s="2"/>
    </row>
    <row r="1268" spans="1:9" ht="16.5" customHeight="1">
      <c r="A1268" s="50"/>
      <c r="B1268" s="2"/>
      <c r="C1268" s="2"/>
      <c r="D1268" s="2"/>
      <c r="E1268" s="2"/>
      <c r="F1268" s="2"/>
      <c r="G1268" s="2"/>
      <c r="H1268" s="2"/>
      <c r="I1268" s="2"/>
    </row>
    <row r="1269" spans="1:9" ht="16.5" customHeight="1">
      <c r="A1269" s="50"/>
      <c r="B1269" s="2"/>
      <c r="C1269" s="2"/>
      <c r="D1269" s="2"/>
      <c r="E1269" s="2"/>
      <c r="F1269" s="2"/>
      <c r="G1269" s="2"/>
      <c r="H1269" s="2"/>
      <c r="I1269" s="2"/>
    </row>
    <row r="1270" spans="1:9" ht="16.5" customHeight="1">
      <c r="A1270" s="50"/>
      <c r="B1270" s="2"/>
      <c r="C1270" s="2"/>
      <c r="D1270" s="2"/>
      <c r="E1270" s="2"/>
      <c r="F1270" s="2"/>
      <c r="G1270" s="2"/>
      <c r="H1270" s="2"/>
      <c r="I1270" s="2"/>
    </row>
    <row r="1271" spans="1:9" ht="16.5" customHeight="1">
      <c r="A1271" s="50"/>
      <c r="B1271" s="2"/>
      <c r="C1271" s="2"/>
      <c r="D1271" s="2"/>
      <c r="E1271" s="2"/>
      <c r="F1271" s="2"/>
      <c r="G1271" s="2"/>
      <c r="H1271" s="2"/>
      <c r="I1271" s="2"/>
    </row>
    <row r="1272" spans="1:9" ht="16.5" customHeight="1">
      <c r="A1272" s="50"/>
      <c r="B1272" s="2"/>
      <c r="C1272" s="2"/>
      <c r="D1272" s="2"/>
      <c r="E1272" s="2"/>
      <c r="F1272" s="2"/>
      <c r="G1272" s="2"/>
      <c r="H1272" s="2"/>
      <c r="I1272" s="2"/>
    </row>
    <row r="1273" spans="1:9" ht="16.5" customHeight="1">
      <c r="A1273" s="50"/>
      <c r="B1273" s="2"/>
      <c r="C1273" s="2"/>
      <c r="D1273" s="2"/>
      <c r="E1273" s="2"/>
      <c r="F1273" s="2"/>
      <c r="G1273" s="2"/>
      <c r="H1273" s="2"/>
      <c r="I1273" s="2"/>
    </row>
    <row r="1274" spans="1:9" ht="16.5" customHeight="1">
      <c r="A1274" s="50"/>
      <c r="B1274" s="2"/>
      <c r="C1274" s="2"/>
      <c r="D1274" s="2"/>
      <c r="E1274" s="2"/>
      <c r="F1274" s="2"/>
      <c r="G1274" s="2"/>
      <c r="H1274" s="2"/>
      <c r="I1274" s="2"/>
    </row>
    <row r="1275" spans="1:9" ht="16.5" customHeight="1">
      <c r="A1275" s="50"/>
      <c r="B1275" s="2"/>
      <c r="C1275" s="2"/>
      <c r="D1275" s="2"/>
      <c r="E1275" s="2"/>
      <c r="F1275" s="2"/>
      <c r="G1275" s="2"/>
      <c r="H1275" s="2"/>
      <c r="I1275" s="2"/>
    </row>
    <row r="1276" spans="1:9" ht="16.5" customHeight="1">
      <c r="A1276" s="50"/>
      <c r="B1276" s="2"/>
      <c r="C1276" s="2"/>
      <c r="D1276" s="2"/>
      <c r="E1276" s="2"/>
      <c r="F1276" s="2"/>
      <c r="G1276" s="2"/>
      <c r="H1276" s="2"/>
      <c r="I1276" s="2"/>
    </row>
    <row r="1277" spans="1:9" ht="16.5" customHeight="1">
      <c r="A1277" s="50"/>
      <c r="B1277" s="2"/>
      <c r="C1277" s="2"/>
      <c r="D1277" s="2"/>
      <c r="E1277" s="2"/>
      <c r="F1277" s="2"/>
      <c r="G1277" s="2"/>
      <c r="H1277" s="2"/>
      <c r="I1277" s="2"/>
    </row>
    <row r="1278" spans="1:9" ht="16.5" customHeight="1">
      <c r="A1278" s="50"/>
      <c r="B1278" s="2"/>
      <c r="C1278" s="2"/>
      <c r="D1278" s="2"/>
      <c r="E1278" s="2"/>
      <c r="F1278" s="2"/>
      <c r="G1278" s="2"/>
      <c r="H1278" s="2"/>
      <c r="I1278" s="2"/>
    </row>
    <row r="1279" spans="1:9" ht="16.5" customHeight="1">
      <c r="A1279" s="50"/>
      <c r="B1279" s="2"/>
      <c r="C1279" s="2"/>
      <c r="D1279" s="2"/>
      <c r="E1279" s="2"/>
      <c r="F1279" s="2"/>
      <c r="G1279" s="2"/>
      <c r="H1279" s="2"/>
      <c r="I1279" s="2"/>
    </row>
    <row r="1280" spans="1:9" ht="16.5" customHeight="1">
      <c r="A1280" s="50"/>
      <c r="B1280" s="2"/>
      <c r="C1280" s="2"/>
      <c r="D1280" s="2"/>
      <c r="E1280" s="2"/>
      <c r="F1280" s="2"/>
      <c r="G1280" s="2"/>
      <c r="H1280" s="2"/>
      <c r="I1280" s="2"/>
    </row>
    <row r="1281" spans="1:9" ht="16.5" customHeight="1">
      <c r="A1281" s="50"/>
      <c r="B1281" s="2"/>
      <c r="C1281" s="2"/>
      <c r="D1281" s="2"/>
      <c r="E1281" s="2"/>
      <c r="F1281" s="2"/>
      <c r="G1281" s="2"/>
      <c r="H1281" s="2"/>
      <c r="I1281" s="2"/>
    </row>
    <row r="1282" spans="1:9" ht="16.5" customHeight="1">
      <c r="A1282" s="50"/>
      <c r="B1282" s="2"/>
      <c r="C1282" s="2"/>
      <c r="D1282" s="2"/>
      <c r="E1282" s="2"/>
      <c r="F1282" s="2"/>
      <c r="G1282" s="2"/>
      <c r="H1282" s="2"/>
      <c r="I1282" s="2"/>
    </row>
    <row r="1283" spans="1:9" ht="16.5" customHeight="1">
      <c r="A1283" s="50"/>
      <c r="B1283" s="2"/>
      <c r="C1283" s="2"/>
      <c r="D1283" s="2"/>
      <c r="E1283" s="2"/>
      <c r="F1283" s="2"/>
      <c r="G1283" s="2"/>
      <c r="H1283" s="2"/>
      <c r="I1283" s="2"/>
    </row>
    <row r="1284" spans="1:9" ht="16.5" customHeight="1">
      <c r="A1284" s="50"/>
      <c r="B1284" s="2"/>
      <c r="C1284" s="2"/>
      <c r="D1284" s="2"/>
      <c r="E1284" s="2"/>
      <c r="F1284" s="2"/>
      <c r="G1284" s="2"/>
      <c r="H1284" s="2"/>
      <c r="I1284" s="2"/>
    </row>
    <row r="1285" spans="1:9" ht="16.5" customHeight="1">
      <c r="A1285" s="50"/>
      <c r="B1285" s="2"/>
      <c r="C1285" s="2"/>
      <c r="D1285" s="2"/>
      <c r="E1285" s="2"/>
      <c r="F1285" s="2"/>
      <c r="G1285" s="2"/>
      <c r="H1285" s="2"/>
      <c r="I1285" s="2"/>
    </row>
    <row r="1286" spans="1:9" ht="16.5" customHeight="1">
      <c r="A1286" s="50"/>
      <c r="B1286" s="2"/>
      <c r="C1286" s="2"/>
      <c r="D1286" s="2"/>
      <c r="E1286" s="2"/>
      <c r="F1286" s="2"/>
      <c r="G1286" s="2"/>
      <c r="H1286" s="2"/>
      <c r="I1286" s="2"/>
    </row>
    <row r="1287" spans="1:9" ht="16.5" customHeight="1">
      <c r="A1287" s="50"/>
      <c r="B1287" s="2"/>
      <c r="C1287" s="2"/>
      <c r="D1287" s="2"/>
      <c r="E1287" s="2"/>
      <c r="F1287" s="2"/>
      <c r="G1287" s="2"/>
      <c r="H1287" s="2"/>
      <c r="I1287" s="2"/>
    </row>
    <row r="1288" spans="1:9" ht="16.5" customHeight="1">
      <c r="A1288" s="50"/>
      <c r="B1288" s="2"/>
      <c r="C1288" s="2"/>
      <c r="D1288" s="2"/>
      <c r="E1288" s="2"/>
      <c r="F1288" s="2"/>
      <c r="G1288" s="2"/>
      <c r="H1288" s="2"/>
      <c r="I1288" s="2"/>
    </row>
    <row r="1289" spans="1:9" ht="16.5" customHeight="1">
      <c r="A1289" s="50"/>
      <c r="B1289" s="2"/>
      <c r="C1289" s="2"/>
      <c r="D1289" s="2"/>
      <c r="E1289" s="2"/>
      <c r="F1289" s="2"/>
      <c r="G1289" s="2"/>
      <c r="H1289" s="2"/>
      <c r="I1289" s="2"/>
    </row>
    <row r="1290" spans="1:9" ht="16.5" customHeight="1">
      <c r="A1290" s="50"/>
      <c r="B1290" s="2"/>
      <c r="C1290" s="2"/>
      <c r="D1290" s="2"/>
      <c r="E1290" s="2"/>
      <c r="F1290" s="2"/>
      <c r="G1290" s="2"/>
      <c r="H1290" s="2"/>
      <c r="I1290" s="2"/>
    </row>
    <row r="1291" spans="1:9" ht="16.5" customHeight="1">
      <c r="A1291" s="50"/>
      <c r="B1291" s="2"/>
      <c r="C1291" s="2"/>
      <c r="D1291" s="2"/>
      <c r="E1291" s="2"/>
      <c r="F1291" s="2"/>
      <c r="G1291" s="2"/>
      <c r="H1291" s="2"/>
      <c r="I1291" s="2"/>
    </row>
    <row r="1292" spans="1:9" ht="16.5" customHeight="1">
      <c r="A1292" s="50"/>
      <c r="B1292" s="2"/>
      <c r="C1292" s="2"/>
      <c r="D1292" s="2"/>
      <c r="E1292" s="2"/>
      <c r="F1292" s="2"/>
      <c r="G1292" s="2"/>
      <c r="H1292" s="2"/>
      <c r="I1292" s="2"/>
    </row>
    <row r="1293" spans="1:9" ht="16.5" customHeight="1">
      <c r="A1293" s="50"/>
      <c r="B1293" s="2"/>
      <c r="C1293" s="2"/>
      <c r="D1293" s="2"/>
      <c r="E1293" s="2"/>
      <c r="F1293" s="2"/>
      <c r="G1293" s="2"/>
      <c r="H1293" s="2"/>
      <c r="I1293" s="2"/>
    </row>
    <row r="1294" spans="1:9" ht="16.5" customHeight="1">
      <c r="A1294" s="50"/>
      <c r="B1294" s="2"/>
      <c r="C1294" s="2"/>
      <c r="D1294" s="2"/>
      <c r="E1294" s="2"/>
      <c r="F1294" s="2"/>
      <c r="G1294" s="2"/>
      <c r="H1294" s="2"/>
      <c r="I1294" s="2"/>
    </row>
    <row r="1295" spans="1:9" ht="16.5" customHeight="1">
      <c r="A1295" s="50"/>
      <c r="B1295" s="2"/>
      <c r="C1295" s="2"/>
      <c r="D1295" s="2"/>
      <c r="E1295" s="2"/>
      <c r="F1295" s="2"/>
      <c r="G1295" s="2"/>
      <c r="H1295" s="2"/>
      <c r="I1295" s="2"/>
    </row>
    <row r="1296" spans="1:9" ht="16.5" customHeight="1">
      <c r="A1296" s="50"/>
      <c r="B1296" s="2"/>
      <c r="C1296" s="2"/>
      <c r="D1296" s="2"/>
      <c r="E1296" s="2"/>
      <c r="F1296" s="2"/>
      <c r="G1296" s="2"/>
      <c r="H1296" s="2"/>
      <c r="I1296" s="2"/>
    </row>
    <row r="1297" spans="1:9" ht="16.5" customHeight="1">
      <c r="A1297" s="50"/>
      <c r="B1297" s="2"/>
      <c r="C1297" s="2"/>
      <c r="D1297" s="2"/>
      <c r="E1297" s="2"/>
      <c r="F1297" s="2"/>
      <c r="G1297" s="2"/>
      <c r="H1297" s="2"/>
      <c r="I1297" s="2"/>
    </row>
    <row r="1298" spans="1:9" ht="16.5" customHeight="1">
      <c r="A1298" s="50"/>
      <c r="B1298" s="2"/>
      <c r="C1298" s="2"/>
      <c r="D1298" s="2"/>
      <c r="E1298" s="2"/>
      <c r="F1298" s="2"/>
      <c r="G1298" s="2"/>
      <c r="H1298" s="2"/>
      <c r="I1298" s="2"/>
    </row>
    <row r="1299" spans="1:9" ht="16.5" customHeight="1">
      <c r="A1299" s="50"/>
      <c r="B1299" s="2"/>
      <c r="C1299" s="2"/>
      <c r="D1299" s="2"/>
      <c r="E1299" s="2"/>
      <c r="F1299" s="2"/>
      <c r="G1299" s="2"/>
      <c r="H1299" s="2"/>
      <c r="I1299" s="2"/>
    </row>
    <row r="1300" spans="1:9" ht="16.5" customHeight="1">
      <c r="A1300" s="50"/>
      <c r="B1300" s="2"/>
      <c r="C1300" s="2"/>
      <c r="D1300" s="2"/>
      <c r="E1300" s="2"/>
      <c r="F1300" s="2"/>
      <c r="G1300" s="2"/>
      <c r="H1300" s="2"/>
      <c r="I1300" s="2"/>
    </row>
    <row r="1301" spans="1:9" ht="16.5" customHeight="1">
      <c r="A1301" s="50"/>
      <c r="B1301" s="2"/>
      <c r="C1301" s="2"/>
      <c r="D1301" s="2"/>
      <c r="E1301" s="2"/>
      <c r="F1301" s="2"/>
      <c r="G1301" s="2"/>
      <c r="H1301" s="2"/>
      <c r="I1301" s="2"/>
    </row>
    <row r="1302" spans="1:9" ht="16.5" customHeight="1">
      <c r="A1302" s="50"/>
      <c r="B1302" s="2"/>
      <c r="C1302" s="2"/>
      <c r="D1302" s="2"/>
      <c r="E1302" s="2"/>
      <c r="F1302" s="2"/>
      <c r="G1302" s="2"/>
      <c r="H1302" s="2"/>
      <c r="I1302" s="2"/>
    </row>
    <row r="1303" spans="1:9" ht="16.5" customHeight="1">
      <c r="A1303" s="50"/>
      <c r="B1303" s="2"/>
      <c r="C1303" s="2"/>
      <c r="D1303" s="2"/>
      <c r="E1303" s="2"/>
      <c r="F1303" s="2"/>
      <c r="G1303" s="2"/>
      <c r="H1303" s="2"/>
      <c r="I1303" s="2"/>
    </row>
    <row r="1304" spans="1:9" ht="16.5" customHeight="1">
      <c r="A1304" s="50"/>
      <c r="B1304" s="2"/>
      <c r="C1304" s="2"/>
      <c r="D1304" s="2"/>
      <c r="E1304" s="2"/>
      <c r="F1304" s="2"/>
      <c r="G1304" s="2"/>
      <c r="H1304" s="2"/>
      <c r="I1304" s="2"/>
    </row>
    <row r="1305" spans="1:9" ht="16.5" customHeight="1">
      <c r="A1305" s="50"/>
      <c r="B1305" s="2"/>
      <c r="C1305" s="2"/>
      <c r="D1305" s="2"/>
      <c r="E1305" s="2"/>
      <c r="F1305" s="2"/>
      <c r="G1305" s="2"/>
      <c r="H1305" s="2"/>
      <c r="I1305" s="2"/>
    </row>
    <row r="1306" spans="1:9" ht="16.5" customHeight="1">
      <c r="A1306" s="50"/>
      <c r="B1306" s="2"/>
      <c r="C1306" s="2"/>
      <c r="D1306" s="2"/>
      <c r="E1306" s="2"/>
      <c r="F1306" s="2"/>
      <c r="G1306" s="2"/>
      <c r="H1306" s="2"/>
      <c r="I1306" s="2"/>
    </row>
    <row r="1307" spans="1:9" ht="16.5" customHeight="1">
      <c r="A1307" s="50"/>
      <c r="B1307" s="2"/>
      <c r="C1307" s="2"/>
      <c r="D1307" s="2"/>
      <c r="E1307" s="2"/>
      <c r="F1307" s="2"/>
      <c r="G1307" s="2"/>
      <c r="H1307" s="2"/>
      <c r="I1307" s="2"/>
    </row>
    <row r="1308" spans="1:9" ht="16.5" customHeight="1">
      <c r="A1308" s="50"/>
      <c r="B1308" s="2"/>
      <c r="C1308" s="2"/>
      <c r="D1308" s="2"/>
      <c r="E1308" s="2"/>
      <c r="F1308" s="2"/>
      <c r="G1308" s="2"/>
      <c r="H1308" s="2"/>
      <c r="I1308" s="2"/>
    </row>
    <row r="1309" spans="1:9" ht="16.5" customHeight="1">
      <c r="A1309" s="50"/>
      <c r="B1309" s="2"/>
      <c r="C1309" s="2"/>
      <c r="D1309" s="2"/>
      <c r="E1309" s="2"/>
      <c r="F1309" s="2"/>
      <c r="G1309" s="2"/>
      <c r="H1309" s="2"/>
      <c r="I1309" s="2"/>
    </row>
    <row r="1310" spans="1:9" ht="16.5" customHeight="1">
      <c r="A1310" s="50"/>
      <c r="B1310" s="2"/>
      <c r="C1310" s="2"/>
      <c r="D1310" s="2"/>
      <c r="E1310" s="2"/>
      <c r="F1310" s="2"/>
      <c r="G1310" s="2"/>
      <c r="H1310" s="2"/>
      <c r="I1310" s="2"/>
    </row>
    <row r="1311" spans="1:9" ht="16.5" customHeight="1">
      <c r="A1311" s="50"/>
      <c r="B1311" s="2"/>
      <c r="C1311" s="2"/>
      <c r="D1311" s="2"/>
      <c r="E1311" s="2"/>
      <c r="F1311" s="2"/>
      <c r="G1311" s="2"/>
      <c r="H1311" s="2"/>
      <c r="I1311" s="2"/>
    </row>
    <row r="1312" spans="1:9" ht="16.5" customHeight="1">
      <c r="A1312" s="50"/>
      <c r="B1312" s="2"/>
      <c r="C1312" s="2"/>
      <c r="D1312" s="2"/>
      <c r="E1312" s="2"/>
      <c r="F1312" s="2"/>
      <c r="G1312" s="2"/>
      <c r="H1312" s="2"/>
      <c r="I1312" s="2"/>
    </row>
    <row r="1313" spans="1:9" ht="16.5" customHeight="1">
      <c r="A1313" s="50"/>
      <c r="B1313" s="2"/>
      <c r="C1313" s="2"/>
      <c r="D1313" s="2"/>
      <c r="E1313" s="2"/>
      <c r="F1313" s="2"/>
      <c r="G1313" s="2"/>
      <c r="H1313" s="2"/>
      <c r="I1313" s="2"/>
    </row>
    <row r="1314" spans="1:9" ht="16.5" customHeight="1">
      <c r="A1314" s="50"/>
      <c r="B1314" s="2"/>
      <c r="C1314" s="2"/>
      <c r="D1314" s="2"/>
      <c r="E1314" s="2"/>
      <c r="F1314" s="2"/>
      <c r="G1314" s="2"/>
      <c r="H1314" s="2"/>
      <c r="I1314" s="2"/>
    </row>
    <row r="1315" spans="1:9" ht="16.5" customHeight="1">
      <c r="A1315" s="50"/>
      <c r="B1315" s="2"/>
      <c r="C1315" s="2"/>
      <c r="D1315" s="2"/>
      <c r="E1315" s="2"/>
      <c r="F1315" s="2"/>
      <c r="G1315" s="2"/>
      <c r="H1315" s="2"/>
      <c r="I1315" s="2"/>
    </row>
    <row r="1316" spans="1:9" ht="16.5" customHeight="1">
      <c r="A1316" s="50"/>
      <c r="B1316" s="2"/>
      <c r="C1316" s="2"/>
      <c r="D1316" s="2"/>
      <c r="E1316" s="2"/>
      <c r="F1316" s="2"/>
      <c r="G1316" s="2"/>
      <c r="H1316" s="2"/>
      <c r="I1316" s="2"/>
    </row>
    <row r="1317" spans="1:9" ht="16.5" customHeight="1">
      <c r="A1317" s="50"/>
      <c r="B1317" s="2"/>
      <c r="C1317" s="2"/>
      <c r="D1317" s="2"/>
      <c r="E1317" s="2"/>
      <c r="F1317" s="2"/>
      <c r="G1317" s="2"/>
      <c r="H1317" s="2"/>
      <c r="I1317" s="2"/>
    </row>
    <row r="1318" spans="1:9" ht="16.5" customHeight="1">
      <c r="A1318" s="50"/>
      <c r="B1318" s="2"/>
      <c r="C1318" s="2"/>
      <c r="D1318" s="2"/>
      <c r="E1318" s="2"/>
      <c r="F1318" s="2"/>
      <c r="G1318" s="2"/>
      <c r="H1318" s="2"/>
      <c r="I1318" s="2"/>
    </row>
    <row r="1319" spans="1:9" ht="16.5" customHeight="1">
      <c r="A1319" s="50"/>
      <c r="B1319" s="2"/>
      <c r="C1319" s="2"/>
      <c r="D1319" s="2"/>
      <c r="E1319" s="2"/>
      <c r="F1319" s="2"/>
      <c r="G1319" s="2"/>
      <c r="H1319" s="2"/>
      <c r="I1319" s="2"/>
    </row>
    <row r="1320" spans="1:9" ht="16.5" customHeight="1">
      <c r="A1320" s="50"/>
      <c r="B1320" s="2"/>
      <c r="C1320" s="2"/>
      <c r="D1320" s="2"/>
      <c r="E1320" s="2"/>
      <c r="F1320" s="2"/>
      <c r="G1320" s="2"/>
      <c r="H1320" s="2"/>
      <c r="I1320" s="2"/>
    </row>
    <row r="1321" spans="1:9" ht="16.5" customHeight="1">
      <c r="A1321" s="50"/>
      <c r="B1321" s="2"/>
      <c r="C1321" s="2"/>
      <c r="D1321" s="2"/>
      <c r="E1321" s="2"/>
      <c r="F1321" s="2"/>
      <c r="G1321" s="2"/>
      <c r="H1321" s="2"/>
      <c r="I1321" s="2"/>
    </row>
    <row r="1322" spans="1:9" ht="16.5" customHeight="1">
      <c r="A1322" s="50"/>
      <c r="B1322" s="2"/>
      <c r="C1322" s="2"/>
      <c r="D1322" s="2"/>
      <c r="E1322" s="2"/>
      <c r="F1322" s="2"/>
      <c r="G1322" s="2"/>
      <c r="H1322" s="2"/>
      <c r="I1322" s="2"/>
    </row>
    <row r="1323" spans="1:9" ht="16.5" customHeight="1">
      <c r="A1323" s="50"/>
      <c r="B1323" s="2"/>
      <c r="C1323" s="2"/>
      <c r="D1323" s="2"/>
      <c r="E1323" s="2"/>
      <c r="F1323" s="2"/>
      <c r="G1323" s="2"/>
      <c r="H1323" s="2"/>
      <c r="I1323" s="2"/>
    </row>
    <row r="1324" spans="1:9" ht="16.5" customHeight="1">
      <c r="A1324" s="50"/>
      <c r="B1324" s="2"/>
      <c r="C1324" s="2"/>
      <c r="D1324" s="2"/>
      <c r="E1324" s="2"/>
      <c r="F1324" s="2"/>
      <c r="G1324" s="2"/>
      <c r="H1324" s="2"/>
      <c r="I1324" s="2"/>
    </row>
    <row r="1325" spans="1:9" ht="16.5" customHeight="1">
      <c r="A1325" s="50"/>
      <c r="B1325" s="2"/>
      <c r="C1325" s="2"/>
      <c r="D1325" s="2"/>
      <c r="E1325" s="2"/>
      <c r="F1325" s="2"/>
      <c r="G1325" s="2"/>
      <c r="H1325" s="2"/>
      <c r="I1325" s="2"/>
    </row>
    <row r="1326" spans="1:9" ht="16.5" customHeight="1">
      <c r="A1326" s="50"/>
      <c r="B1326" s="2"/>
      <c r="C1326" s="2"/>
      <c r="D1326" s="2"/>
      <c r="E1326" s="2"/>
      <c r="F1326" s="2"/>
      <c r="G1326" s="2"/>
      <c r="H1326" s="2"/>
      <c r="I1326" s="2"/>
    </row>
    <row r="1327" spans="1:9" ht="16.5" customHeight="1">
      <c r="A1327" s="50"/>
      <c r="B1327" s="2"/>
      <c r="C1327" s="2"/>
      <c r="D1327" s="2"/>
      <c r="E1327" s="2"/>
      <c r="F1327" s="2"/>
      <c r="G1327" s="2"/>
      <c r="H1327" s="2"/>
      <c r="I1327" s="2"/>
    </row>
    <row r="1328" spans="1:9" ht="16.5" customHeight="1">
      <c r="A1328" s="50"/>
      <c r="B1328" s="2"/>
      <c r="C1328" s="2"/>
      <c r="D1328" s="2"/>
      <c r="E1328" s="2"/>
      <c r="F1328" s="2"/>
      <c r="G1328" s="2"/>
      <c r="H1328" s="2"/>
      <c r="I1328" s="2"/>
    </row>
    <row r="1329" spans="1:9" ht="16.5" customHeight="1">
      <c r="A1329" s="50"/>
      <c r="B1329" s="2"/>
      <c r="C1329" s="2"/>
      <c r="D1329" s="2"/>
      <c r="E1329" s="2"/>
      <c r="F1329" s="2"/>
      <c r="G1329" s="2"/>
      <c r="H1329" s="2"/>
      <c r="I1329" s="2"/>
    </row>
    <row r="1330" spans="1:9" ht="16.5" customHeight="1">
      <c r="A1330" s="50"/>
      <c r="B1330" s="2"/>
      <c r="C1330" s="2"/>
      <c r="D1330" s="2"/>
      <c r="E1330" s="2"/>
      <c r="F1330" s="2"/>
      <c r="G1330" s="2"/>
      <c r="H1330" s="2"/>
      <c r="I1330" s="2"/>
    </row>
    <row r="1331" spans="1:9" ht="16.5" customHeight="1">
      <c r="A1331" s="50"/>
      <c r="B1331" s="2"/>
      <c r="C1331" s="2"/>
      <c r="D1331" s="2"/>
      <c r="E1331" s="2"/>
      <c r="F1331" s="2"/>
      <c r="G1331" s="2"/>
      <c r="H1331" s="2"/>
      <c r="I1331" s="2"/>
    </row>
    <row r="1332" spans="1:9" ht="16.5" customHeight="1">
      <c r="A1332" s="50"/>
      <c r="B1332" s="2"/>
      <c r="C1332" s="2"/>
      <c r="D1332" s="2"/>
      <c r="E1332" s="2"/>
      <c r="F1332" s="2"/>
      <c r="G1332" s="2"/>
      <c r="H1332" s="2"/>
      <c r="I1332" s="2"/>
    </row>
    <row r="1333" spans="1:9" ht="16.5" customHeight="1">
      <c r="A1333" s="50"/>
      <c r="B1333" s="2"/>
      <c r="C1333" s="2"/>
      <c r="D1333" s="2"/>
      <c r="E1333" s="2"/>
      <c r="F1333" s="2"/>
      <c r="G1333" s="2"/>
      <c r="H1333" s="2"/>
      <c r="I1333" s="2"/>
    </row>
    <row r="1334" spans="1:9" ht="16.5" customHeight="1">
      <c r="A1334" s="50"/>
      <c r="B1334" s="2"/>
      <c r="C1334" s="2"/>
      <c r="D1334" s="2"/>
      <c r="E1334" s="2"/>
      <c r="F1334" s="2"/>
      <c r="G1334" s="2"/>
      <c r="H1334" s="2"/>
      <c r="I1334" s="2"/>
    </row>
    <row r="1335" spans="1:9" ht="16.5" customHeight="1">
      <c r="A1335" s="50"/>
      <c r="B1335" s="2"/>
      <c r="C1335" s="2"/>
      <c r="D1335" s="2"/>
      <c r="E1335" s="2"/>
      <c r="F1335" s="2"/>
      <c r="G1335" s="2"/>
      <c r="H1335" s="2"/>
      <c r="I1335" s="2"/>
    </row>
    <row r="1336" spans="1:9" ht="16.5" customHeight="1">
      <c r="A1336" s="50"/>
      <c r="B1336" s="2"/>
      <c r="C1336" s="2"/>
      <c r="D1336" s="2"/>
      <c r="E1336" s="2"/>
      <c r="F1336" s="2"/>
      <c r="G1336" s="2"/>
      <c r="H1336" s="2"/>
      <c r="I1336" s="2"/>
    </row>
    <row r="1337" spans="1:9" ht="16.5" customHeight="1">
      <c r="A1337" s="50"/>
      <c r="B1337" s="2"/>
      <c r="C1337" s="2"/>
      <c r="D1337" s="2"/>
      <c r="E1337" s="2"/>
      <c r="F1337" s="2"/>
      <c r="G1337" s="2"/>
      <c r="H1337" s="2"/>
      <c r="I1337" s="2"/>
    </row>
    <row r="1338" spans="1:9" ht="16.5" customHeight="1">
      <c r="A1338" s="50"/>
      <c r="B1338" s="2"/>
      <c r="C1338" s="2"/>
      <c r="D1338" s="2"/>
      <c r="E1338" s="2"/>
      <c r="F1338" s="2"/>
      <c r="G1338" s="2"/>
      <c r="H1338" s="2"/>
      <c r="I1338" s="2"/>
    </row>
    <row r="1339" spans="1:9" ht="16.5" customHeight="1">
      <c r="A1339" s="50"/>
      <c r="B1339" s="2"/>
      <c r="C1339" s="2"/>
      <c r="D1339" s="2"/>
      <c r="E1339" s="2"/>
      <c r="F1339" s="2"/>
      <c r="G1339" s="2"/>
      <c r="H1339" s="2"/>
      <c r="I1339" s="2"/>
    </row>
    <row r="1340" spans="1:9" ht="16.5" customHeight="1">
      <c r="A1340" s="50"/>
      <c r="B1340" s="2"/>
      <c r="C1340" s="2"/>
      <c r="D1340" s="2"/>
      <c r="E1340" s="2"/>
      <c r="F1340" s="2"/>
      <c r="G1340" s="2"/>
      <c r="H1340" s="2"/>
      <c r="I1340" s="2"/>
    </row>
    <row r="1341" spans="1:9" ht="16.5" customHeight="1">
      <c r="A1341" s="50"/>
      <c r="B1341" s="2"/>
      <c r="C1341" s="2"/>
      <c r="D1341" s="2"/>
      <c r="E1341" s="2"/>
      <c r="F1341" s="2"/>
      <c r="G1341" s="2"/>
      <c r="H1341" s="2"/>
      <c r="I1341" s="2"/>
    </row>
    <row r="1342" spans="1:9" ht="16.5" customHeight="1">
      <c r="A1342" s="50"/>
      <c r="B1342" s="2"/>
      <c r="C1342" s="2"/>
      <c r="D1342" s="2"/>
      <c r="E1342" s="2"/>
      <c r="F1342" s="2"/>
      <c r="G1342" s="2"/>
      <c r="H1342" s="2"/>
      <c r="I1342" s="2"/>
    </row>
    <row r="1343" spans="1:9" ht="16.5" customHeight="1">
      <c r="A1343" s="50"/>
      <c r="B1343" s="2"/>
      <c r="C1343" s="2"/>
      <c r="D1343" s="2"/>
      <c r="E1343" s="2"/>
      <c r="F1343" s="2"/>
      <c r="G1343" s="2"/>
      <c r="H1343" s="2"/>
      <c r="I1343" s="2"/>
    </row>
    <row r="1344" spans="1:9" ht="16.5" customHeight="1">
      <c r="A1344" s="50"/>
      <c r="B1344" s="2"/>
      <c r="C1344" s="2"/>
      <c r="D1344" s="2"/>
      <c r="E1344" s="2"/>
      <c r="F1344" s="2"/>
      <c r="G1344" s="2"/>
      <c r="H1344" s="2"/>
      <c r="I1344" s="2"/>
    </row>
    <row r="1345" spans="1:9" ht="16.5" customHeight="1">
      <c r="A1345" s="50"/>
      <c r="B1345" s="2"/>
      <c r="C1345" s="2"/>
      <c r="D1345" s="2"/>
      <c r="E1345" s="2"/>
      <c r="F1345" s="2"/>
      <c r="G1345" s="2"/>
      <c r="H1345" s="2"/>
      <c r="I1345" s="2"/>
    </row>
    <row r="1346" spans="1:9" ht="16.5" customHeight="1">
      <c r="A1346" s="50"/>
      <c r="B1346" s="2"/>
      <c r="C1346" s="2"/>
      <c r="D1346" s="2"/>
      <c r="E1346" s="2"/>
      <c r="F1346" s="2"/>
      <c r="G1346" s="2"/>
      <c r="H1346" s="2"/>
      <c r="I1346" s="2"/>
    </row>
    <row r="1347" spans="1:9" ht="16.5" customHeight="1">
      <c r="A1347" s="50"/>
      <c r="B1347" s="2"/>
      <c r="C1347" s="2"/>
      <c r="D1347" s="2"/>
      <c r="E1347" s="2"/>
      <c r="F1347" s="2"/>
      <c r="G1347" s="2"/>
      <c r="H1347" s="2"/>
      <c r="I1347" s="2"/>
    </row>
    <row r="1348" spans="1:9" ht="16.5" customHeight="1">
      <c r="A1348" s="50"/>
      <c r="B1348" s="2"/>
      <c r="C1348" s="2"/>
      <c r="D1348" s="2"/>
      <c r="E1348" s="2"/>
      <c r="F1348" s="2"/>
      <c r="G1348" s="2"/>
      <c r="H1348" s="2"/>
      <c r="I1348" s="2"/>
    </row>
    <row r="1349" spans="1:9" ht="16.5" customHeight="1">
      <c r="A1349" s="50"/>
      <c r="B1349" s="2"/>
      <c r="C1349" s="2"/>
      <c r="D1349" s="2"/>
      <c r="E1349" s="2"/>
      <c r="F1349" s="2"/>
      <c r="G1349" s="2"/>
      <c r="H1349" s="2"/>
      <c r="I1349" s="2"/>
    </row>
    <row r="1350" spans="1:9" ht="16.5" customHeight="1">
      <c r="A1350" s="50"/>
      <c r="B1350" s="2"/>
      <c r="C1350" s="2"/>
      <c r="D1350" s="2"/>
      <c r="E1350" s="2"/>
      <c r="F1350" s="2"/>
      <c r="G1350" s="2"/>
      <c r="H1350" s="2"/>
      <c r="I1350" s="2"/>
    </row>
    <row r="1351" spans="1:9" ht="16.5" customHeight="1">
      <c r="A1351" s="50"/>
      <c r="B1351" s="2"/>
      <c r="C1351" s="2"/>
      <c r="D1351" s="2"/>
      <c r="E1351" s="2"/>
      <c r="F1351" s="2"/>
      <c r="G1351" s="2"/>
      <c r="H1351" s="2"/>
      <c r="I1351" s="2"/>
    </row>
    <row r="1352" spans="1:9" ht="16.5" customHeight="1">
      <c r="A1352" s="50"/>
      <c r="B1352" s="2"/>
      <c r="C1352" s="2"/>
      <c r="D1352" s="2"/>
      <c r="E1352" s="2"/>
      <c r="F1352" s="2"/>
      <c r="G1352" s="2"/>
      <c r="H1352" s="2"/>
      <c r="I1352" s="2"/>
    </row>
    <row r="1353" spans="1:9" ht="16.5" customHeight="1">
      <c r="A1353" s="50"/>
      <c r="B1353" s="2"/>
      <c r="C1353" s="2"/>
      <c r="D1353" s="2"/>
      <c r="E1353" s="2"/>
      <c r="F1353" s="2"/>
      <c r="G1353" s="2"/>
      <c r="H1353" s="2"/>
      <c r="I1353" s="2"/>
    </row>
    <row r="1354" spans="1:9" ht="16.5" customHeight="1">
      <c r="A1354" s="50"/>
      <c r="B1354" s="2"/>
      <c r="C1354" s="2"/>
      <c r="D1354" s="2"/>
      <c r="E1354" s="2"/>
      <c r="F1354" s="2"/>
      <c r="G1354" s="2"/>
      <c r="H1354" s="2"/>
      <c r="I1354" s="2"/>
    </row>
    <row r="1355" spans="1:9" ht="16.5" customHeight="1">
      <c r="A1355" s="50"/>
      <c r="B1355" s="2"/>
      <c r="C1355" s="2"/>
      <c r="D1355" s="2"/>
      <c r="E1355" s="2"/>
      <c r="F1355" s="2"/>
      <c r="G1355" s="2"/>
      <c r="H1355" s="2"/>
      <c r="I1355" s="2"/>
    </row>
    <row r="1356" spans="1:9" ht="16.5" customHeight="1">
      <c r="A1356" s="50"/>
      <c r="B1356" s="2"/>
      <c r="C1356" s="2"/>
      <c r="D1356" s="2"/>
      <c r="E1356" s="2"/>
      <c r="F1356" s="2"/>
      <c r="G1356" s="2"/>
      <c r="H1356" s="2"/>
      <c r="I1356" s="2"/>
    </row>
    <row r="1357" spans="1:9" ht="16.5" customHeight="1">
      <c r="A1357" s="50"/>
      <c r="B1357" s="2"/>
      <c r="C1357" s="2"/>
      <c r="D1357" s="2"/>
      <c r="E1357" s="2"/>
      <c r="F1357" s="2"/>
      <c r="G1357" s="2"/>
      <c r="H1357" s="2"/>
      <c r="I1357" s="2"/>
    </row>
    <row r="1358" spans="1:9" ht="16.5" customHeight="1">
      <c r="A1358" s="50"/>
      <c r="B1358" s="2"/>
      <c r="C1358" s="2"/>
      <c r="D1358" s="2"/>
      <c r="E1358" s="2"/>
      <c r="F1358" s="2"/>
      <c r="G1358" s="2"/>
      <c r="H1358" s="2"/>
      <c r="I1358" s="2"/>
    </row>
    <row r="1359" spans="1:9" ht="16.5" customHeight="1">
      <c r="A1359" s="50"/>
      <c r="B1359" s="2"/>
      <c r="C1359" s="2"/>
      <c r="D1359" s="2"/>
      <c r="E1359" s="2"/>
      <c r="F1359" s="2"/>
      <c r="G1359" s="2"/>
      <c r="H1359" s="2"/>
      <c r="I1359" s="2"/>
    </row>
    <row r="1360" spans="1:9" ht="16.5" customHeight="1">
      <c r="A1360" s="50"/>
      <c r="B1360" s="2"/>
      <c r="C1360" s="2"/>
      <c r="D1360" s="2"/>
      <c r="E1360" s="2"/>
      <c r="F1360" s="2"/>
      <c r="G1360" s="2"/>
      <c r="H1360" s="2"/>
      <c r="I1360" s="2"/>
    </row>
    <row r="1361" spans="1:9" ht="16.5" customHeight="1">
      <c r="A1361" s="50"/>
      <c r="B1361" s="2"/>
      <c r="C1361" s="2"/>
      <c r="D1361" s="2"/>
      <c r="E1361" s="2"/>
      <c r="F1361" s="2"/>
      <c r="G1361" s="2"/>
      <c r="H1361" s="2"/>
      <c r="I1361" s="2"/>
    </row>
    <row r="1362" spans="1:9" ht="16.5" customHeight="1">
      <c r="A1362" s="50"/>
      <c r="B1362" s="2"/>
      <c r="C1362" s="2"/>
      <c r="D1362" s="2"/>
      <c r="E1362" s="2"/>
      <c r="F1362" s="2"/>
      <c r="G1362" s="2"/>
      <c r="H1362" s="2"/>
      <c r="I1362" s="2"/>
    </row>
    <row r="1363" spans="1:9" ht="16.5" customHeight="1">
      <c r="A1363" s="50"/>
      <c r="B1363" s="2"/>
      <c r="C1363" s="2"/>
      <c r="D1363" s="2"/>
      <c r="E1363" s="2"/>
      <c r="F1363" s="2"/>
      <c r="G1363" s="2"/>
      <c r="H1363" s="2"/>
      <c r="I1363" s="2"/>
    </row>
    <row r="1364" spans="1:9" ht="16.5" customHeight="1">
      <c r="A1364" s="50"/>
      <c r="B1364" s="2"/>
      <c r="C1364" s="2"/>
      <c r="D1364" s="2"/>
      <c r="E1364" s="2"/>
      <c r="F1364" s="2"/>
      <c r="G1364" s="2"/>
      <c r="H1364" s="2"/>
      <c r="I1364" s="2"/>
    </row>
    <row r="1365" spans="1:9" ht="16.5" customHeight="1">
      <c r="A1365" s="50"/>
      <c r="B1365" s="2"/>
      <c r="C1365" s="2"/>
      <c r="D1365" s="2"/>
      <c r="E1365" s="2"/>
      <c r="F1365" s="2"/>
      <c r="G1365" s="2"/>
      <c r="H1365" s="2"/>
      <c r="I1365" s="2"/>
    </row>
    <row r="1366" spans="1:9" ht="16.5" customHeight="1">
      <c r="A1366" s="50"/>
      <c r="B1366" s="2"/>
      <c r="C1366" s="2"/>
      <c r="D1366" s="2"/>
      <c r="E1366" s="2"/>
      <c r="F1366" s="2"/>
      <c r="G1366" s="2"/>
      <c r="H1366" s="2"/>
      <c r="I1366" s="2"/>
    </row>
    <row r="1367" spans="1:9" ht="16.5" customHeight="1">
      <c r="A1367" s="50"/>
      <c r="B1367" s="2"/>
      <c r="C1367" s="2"/>
      <c r="D1367" s="2"/>
      <c r="E1367" s="2"/>
      <c r="F1367" s="2"/>
      <c r="G1367" s="2"/>
      <c r="H1367" s="2"/>
      <c r="I1367" s="2"/>
    </row>
    <row r="1368" spans="1:9" ht="16.5" customHeight="1">
      <c r="A1368" s="50"/>
      <c r="B1368" s="2"/>
      <c r="C1368" s="2"/>
      <c r="D1368" s="2"/>
      <c r="E1368" s="2"/>
      <c r="F1368" s="2"/>
      <c r="G1368" s="2"/>
      <c r="H1368" s="2"/>
      <c r="I1368" s="2"/>
    </row>
    <row r="1369" spans="1:9" ht="16.5" customHeight="1">
      <c r="A1369" s="50"/>
      <c r="B1369" s="2"/>
      <c r="C1369" s="2"/>
      <c r="D1369" s="2"/>
      <c r="E1369" s="2"/>
      <c r="F1369" s="2"/>
      <c r="G1369" s="2"/>
      <c r="H1369" s="2"/>
      <c r="I1369" s="2"/>
    </row>
    <row r="1370" spans="1:9" ht="16.5" customHeight="1">
      <c r="A1370" s="50"/>
      <c r="B1370" s="2"/>
      <c r="C1370" s="2"/>
      <c r="D1370" s="2"/>
      <c r="E1370" s="2"/>
      <c r="F1370" s="2"/>
      <c r="G1370" s="2"/>
      <c r="H1370" s="2"/>
      <c r="I1370" s="2"/>
    </row>
    <row r="1371" spans="1:9" ht="16.5" customHeight="1">
      <c r="A1371" s="50"/>
      <c r="B1371" s="2"/>
      <c r="C1371" s="2"/>
      <c r="D1371" s="2"/>
      <c r="E1371" s="2"/>
      <c r="F1371" s="2"/>
      <c r="G1371" s="2"/>
      <c r="H1371" s="2"/>
      <c r="I1371" s="2"/>
    </row>
    <row r="1372" spans="1:9" ht="16.5" customHeight="1">
      <c r="A1372" s="50"/>
      <c r="B1372" s="2"/>
      <c r="C1372" s="2"/>
      <c r="D1372" s="2"/>
      <c r="E1372" s="2"/>
      <c r="F1372" s="2"/>
      <c r="G1372" s="2"/>
      <c r="H1372" s="2"/>
      <c r="I1372" s="2"/>
    </row>
    <row r="1373" spans="1:9" ht="16.5" customHeight="1">
      <c r="A1373" s="50"/>
      <c r="B1373" s="2"/>
      <c r="C1373" s="2"/>
      <c r="D1373" s="2"/>
      <c r="E1373" s="2"/>
      <c r="F1373" s="2"/>
      <c r="G1373" s="2"/>
      <c r="H1373" s="2"/>
      <c r="I1373" s="2"/>
    </row>
    <row r="1374" spans="1:9" ht="16.5" customHeight="1">
      <c r="A1374" s="50"/>
      <c r="B1374" s="2"/>
      <c r="C1374" s="2"/>
      <c r="D1374" s="2"/>
      <c r="E1374" s="2"/>
      <c r="F1374" s="2"/>
      <c r="G1374" s="2"/>
      <c r="H1374" s="2"/>
      <c r="I1374" s="2"/>
    </row>
    <row r="1375" spans="1:9" ht="16.5" customHeight="1">
      <c r="A1375" s="50"/>
      <c r="B1375" s="2"/>
      <c r="C1375" s="2"/>
      <c r="D1375" s="2"/>
      <c r="E1375" s="2"/>
      <c r="F1375" s="2"/>
      <c r="G1375" s="2"/>
      <c r="H1375" s="2"/>
      <c r="I1375" s="2"/>
    </row>
    <row r="1376" spans="1:9" ht="16.5" customHeight="1">
      <c r="A1376" s="50"/>
      <c r="B1376" s="2"/>
      <c r="C1376" s="2"/>
      <c r="D1376" s="2"/>
      <c r="E1376" s="2"/>
      <c r="F1376" s="2"/>
      <c r="G1376" s="2"/>
      <c r="H1376" s="2"/>
      <c r="I1376" s="2"/>
    </row>
    <row r="1377" spans="1:9" ht="16.5" customHeight="1">
      <c r="A1377" s="50"/>
      <c r="B1377" s="2"/>
      <c r="C1377" s="2"/>
      <c r="D1377" s="2"/>
      <c r="E1377" s="2"/>
      <c r="F1377" s="2"/>
      <c r="G1377" s="2"/>
      <c r="H1377" s="2"/>
      <c r="I1377" s="2"/>
    </row>
    <row r="1378" spans="1:9" ht="16.5" customHeight="1">
      <c r="A1378" s="50"/>
      <c r="B1378" s="2"/>
      <c r="C1378" s="2"/>
      <c r="D1378" s="2"/>
      <c r="E1378" s="2"/>
      <c r="F1378" s="2"/>
      <c r="G1378" s="2"/>
      <c r="H1378" s="2"/>
      <c r="I1378" s="2"/>
    </row>
    <row r="1379" spans="1:9" ht="16.5" customHeight="1">
      <c r="A1379" s="50"/>
      <c r="B1379" s="2"/>
      <c r="C1379" s="2"/>
      <c r="D1379" s="2"/>
      <c r="E1379" s="2"/>
      <c r="F1379" s="2"/>
      <c r="G1379" s="2"/>
      <c r="H1379" s="2"/>
      <c r="I1379" s="2"/>
    </row>
    <row r="1380" spans="1:9" ht="16.5" customHeight="1">
      <c r="A1380" s="50"/>
      <c r="B1380" s="2"/>
      <c r="C1380" s="2"/>
      <c r="D1380" s="2"/>
      <c r="E1380" s="2"/>
      <c r="F1380" s="2"/>
      <c r="G1380" s="2"/>
      <c r="H1380" s="2"/>
      <c r="I1380" s="2"/>
    </row>
    <row r="1381" spans="1:9" ht="16.5" customHeight="1">
      <c r="A1381" s="50"/>
      <c r="B1381" s="2"/>
      <c r="C1381" s="2"/>
      <c r="D1381" s="2"/>
      <c r="E1381" s="2"/>
      <c r="F1381" s="2"/>
      <c r="G1381" s="2"/>
      <c r="H1381" s="2"/>
      <c r="I1381" s="2"/>
    </row>
    <row r="1382" spans="1:9" ht="16.5" customHeight="1">
      <c r="A1382" s="50"/>
      <c r="B1382" s="2"/>
      <c r="C1382" s="2"/>
      <c r="D1382" s="2"/>
      <c r="E1382" s="2"/>
      <c r="F1382" s="2"/>
      <c r="G1382" s="2"/>
      <c r="H1382" s="2"/>
      <c r="I1382" s="2"/>
    </row>
    <row r="1383" spans="1:9" ht="16.5" customHeight="1">
      <c r="A1383" s="50"/>
      <c r="B1383" s="2"/>
      <c r="C1383" s="2"/>
      <c r="D1383" s="2"/>
      <c r="E1383" s="2"/>
      <c r="F1383" s="2"/>
      <c r="G1383" s="2"/>
      <c r="H1383" s="2"/>
      <c r="I1383" s="2"/>
    </row>
    <row r="1384" spans="1:9" ht="16.5" customHeight="1">
      <c r="A1384" s="50"/>
      <c r="B1384" s="2"/>
      <c r="C1384" s="2"/>
      <c r="D1384" s="2"/>
      <c r="E1384" s="2"/>
      <c r="F1384" s="2"/>
      <c r="G1384" s="2"/>
      <c r="H1384" s="2"/>
      <c r="I1384" s="2"/>
    </row>
    <row r="1385" spans="1:9" ht="16.5" customHeight="1">
      <c r="A1385" s="50"/>
      <c r="B1385" s="2"/>
      <c r="C1385" s="2"/>
      <c r="D1385" s="2"/>
      <c r="E1385" s="2"/>
      <c r="F1385" s="2"/>
      <c r="G1385" s="2"/>
      <c r="H1385" s="2"/>
      <c r="I1385" s="2"/>
    </row>
    <row r="1386" spans="1:9" ht="16.5" customHeight="1">
      <c r="A1386" s="50"/>
      <c r="B1386" s="2"/>
      <c r="C1386" s="2"/>
      <c r="D1386" s="2"/>
      <c r="E1386" s="2"/>
      <c r="F1386" s="2"/>
      <c r="G1386" s="2"/>
      <c r="H1386" s="2"/>
      <c r="I1386" s="2"/>
    </row>
    <row r="1387" spans="1:9" ht="16.5" customHeight="1">
      <c r="A1387" s="50"/>
      <c r="B1387" s="2"/>
      <c r="C1387" s="2"/>
      <c r="D1387" s="2"/>
      <c r="E1387" s="2"/>
      <c r="F1387" s="2"/>
      <c r="G1387" s="2"/>
      <c r="H1387" s="2"/>
      <c r="I1387" s="2"/>
    </row>
    <row r="1388" spans="1:9" ht="16.5" customHeight="1">
      <c r="A1388" s="50"/>
      <c r="B1388" s="2"/>
      <c r="C1388" s="2"/>
      <c r="D1388" s="2"/>
      <c r="E1388" s="2"/>
      <c r="F1388" s="2"/>
      <c r="G1388" s="2"/>
      <c r="H1388" s="2"/>
      <c r="I1388" s="2"/>
    </row>
    <row r="1389" spans="1:9" ht="16.5" customHeight="1">
      <c r="A1389" s="50"/>
      <c r="B1389" s="2"/>
      <c r="C1389" s="2"/>
      <c r="D1389" s="2"/>
      <c r="E1389" s="2"/>
      <c r="F1389" s="2"/>
      <c r="G1389" s="2"/>
      <c r="H1389" s="2"/>
      <c r="I1389" s="2"/>
    </row>
    <row r="1390" spans="1:9" ht="16.5" customHeight="1">
      <c r="A1390" s="50"/>
      <c r="B1390" s="2"/>
      <c r="C1390" s="2"/>
      <c r="D1390" s="2"/>
      <c r="E1390" s="2"/>
      <c r="F1390" s="2"/>
      <c r="G1390" s="2"/>
      <c r="H1390" s="2"/>
      <c r="I1390" s="2"/>
    </row>
    <row r="1391" spans="1:9" ht="16.5" customHeight="1">
      <c r="A1391" s="50"/>
      <c r="B1391" s="2"/>
      <c r="C1391" s="2"/>
      <c r="D1391" s="2"/>
      <c r="E1391" s="2"/>
      <c r="F1391" s="2"/>
      <c r="G1391" s="2"/>
      <c r="H1391" s="2"/>
      <c r="I1391" s="2"/>
    </row>
    <row r="1392" spans="1:9" ht="16.5" customHeight="1">
      <c r="A1392" s="50"/>
      <c r="B1392" s="2"/>
      <c r="C1392" s="2"/>
      <c r="D1392" s="2"/>
      <c r="E1392" s="2"/>
      <c r="F1392" s="2"/>
      <c r="G1392" s="2"/>
      <c r="H1392" s="2"/>
      <c r="I1392" s="2"/>
    </row>
    <row r="1393" spans="1:9" ht="16.5" customHeight="1">
      <c r="A1393" s="50"/>
      <c r="B1393" s="2"/>
      <c r="C1393" s="2"/>
      <c r="D1393" s="2"/>
      <c r="E1393" s="2"/>
      <c r="F1393" s="2"/>
      <c r="G1393" s="2"/>
      <c r="H1393" s="2"/>
      <c r="I1393" s="2"/>
    </row>
    <row r="1394" spans="1:9" ht="16.5" customHeight="1">
      <c r="A1394" s="50"/>
      <c r="B1394" s="2"/>
      <c r="C1394" s="2"/>
      <c r="D1394" s="2"/>
      <c r="E1394" s="2"/>
      <c r="F1394" s="2"/>
      <c r="G1394" s="2"/>
      <c r="H1394" s="2"/>
      <c r="I1394" s="2"/>
    </row>
    <row r="1395" spans="1:9" ht="16.5" customHeight="1">
      <c r="A1395" s="50"/>
      <c r="B1395" s="2"/>
      <c r="C1395" s="2"/>
      <c r="D1395" s="2"/>
      <c r="E1395" s="2"/>
      <c r="F1395" s="2"/>
      <c r="G1395" s="2"/>
      <c r="H1395" s="2"/>
      <c r="I1395" s="2"/>
    </row>
    <row r="1396" spans="1:9" ht="16.5" customHeight="1">
      <c r="A1396" s="50"/>
      <c r="B1396" s="2"/>
      <c r="C1396" s="2"/>
      <c r="D1396" s="2"/>
      <c r="E1396" s="2"/>
      <c r="F1396" s="2"/>
      <c r="G1396" s="2"/>
      <c r="H1396" s="2"/>
      <c r="I1396" s="2"/>
    </row>
    <row r="1397" spans="1:9" ht="16.5" customHeight="1">
      <c r="A1397" s="50"/>
      <c r="B1397" s="2"/>
      <c r="C1397" s="2"/>
      <c r="D1397" s="2"/>
      <c r="E1397" s="2"/>
      <c r="F1397" s="2"/>
      <c r="G1397" s="2"/>
      <c r="H1397" s="2"/>
      <c r="I1397" s="2"/>
    </row>
    <row r="1398" spans="1:9" ht="16.5" customHeight="1">
      <c r="A1398" s="50"/>
      <c r="B1398" s="2"/>
      <c r="C1398" s="2"/>
      <c r="D1398" s="2"/>
      <c r="E1398" s="2"/>
      <c r="F1398" s="2"/>
      <c r="G1398" s="2"/>
      <c r="H1398" s="2"/>
      <c r="I1398" s="2"/>
    </row>
    <row r="1399" spans="1:9" ht="16.5" customHeight="1">
      <c r="A1399" s="50"/>
      <c r="B1399" s="2"/>
      <c r="C1399" s="2"/>
      <c r="D1399" s="2"/>
      <c r="E1399" s="2"/>
      <c r="F1399" s="2"/>
      <c r="G1399" s="2"/>
      <c r="H1399" s="2"/>
      <c r="I1399" s="2"/>
    </row>
    <row r="1400" spans="1:9" ht="16.5" customHeight="1">
      <c r="A1400" s="50"/>
      <c r="B1400" s="2"/>
      <c r="C1400" s="2"/>
      <c r="D1400" s="2"/>
      <c r="E1400" s="2"/>
      <c r="F1400" s="2"/>
      <c r="G1400" s="2"/>
      <c r="H1400" s="2"/>
      <c r="I1400" s="2"/>
    </row>
    <row r="1401" spans="1:9" ht="16.5" customHeight="1">
      <c r="A1401" s="50"/>
      <c r="B1401" s="2"/>
      <c r="C1401" s="2"/>
      <c r="D1401" s="2"/>
      <c r="E1401" s="2"/>
      <c r="F1401" s="2"/>
      <c r="G1401" s="2"/>
      <c r="H1401" s="2"/>
      <c r="I1401" s="2"/>
    </row>
    <row r="1402" spans="1:9" ht="16.5" customHeight="1">
      <c r="A1402" s="50"/>
      <c r="B1402" s="2"/>
      <c r="C1402" s="2"/>
      <c r="D1402" s="2"/>
      <c r="E1402" s="2"/>
      <c r="F1402" s="2"/>
      <c r="G1402" s="2"/>
      <c r="H1402" s="2"/>
      <c r="I1402" s="2"/>
    </row>
    <row r="1403" spans="1:9" ht="16.5" customHeight="1">
      <c r="A1403" s="50"/>
      <c r="B1403" s="2"/>
      <c r="C1403" s="2"/>
      <c r="D1403" s="2"/>
      <c r="E1403" s="2"/>
      <c r="F1403" s="2"/>
      <c r="G1403" s="2"/>
      <c r="H1403" s="2"/>
      <c r="I1403" s="2"/>
    </row>
    <row r="1404" spans="1:9" ht="16.5" customHeight="1">
      <c r="A1404" s="50"/>
      <c r="B1404" s="2"/>
      <c r="C1404" s="2"/>
      <c r="D1404" s="2"/>
      <c r="E1404" s="2"/>
      <c r="F1404" s="2"/>
      <c r="G1404" s="2"/>
      <c r="H1404" s="2"/>
      <c r="I1404" s="2"/>
    </row>
    <row r="1405" spans="1:9" ht="16.5" customHeight="1">
      <c r="A1405" s="50"/>
      <c r="B1405" s="2"/>
      <c r="C1405" s="2"/>
      <c r="D1405" s="2"/>
      <c r="E1405" s="2"/>
      <c r="F1405" s="2"/>
      <c r="G1405" s="2"/>
      <c r="H1405" s="2"/>
      <c r="I1405" s="2"/>
    </row>
    <row r="1406" spans="1:9" ht="16.5" customHeight="1">
      <c r="A1406" s="50"/>
      <c r="B1406" s="2"/>
      <c r="C1406" s="2"/>
      <c r="D1406" s="2"/>
      <c r="E1406" s="2"/>
      <c r="F1406" s="2"/>
      <c r="G1406" s="2"/>
      <c r="H1406" s="2"/>
      <c r="I1406" s="2"/>
    </row>
    <row r="1407" spans="1:9" ht="16.5" customHeight="1">
      <c r="A1407" s="50"/>
      <c r="B1407" s="2"/>
      <c r="C1407" s="2"/>
      <c r="D1407" s="2"/>
      <c r="E1407" s="2"/>
      <c r="F1407" s="2"/>
      <c r="G1407" s="2"/>
      <c r="H1407" s="2"/>
      <c r="I1407" s="2"/>
    </row>
    <row r="1408" spans="1:9" ht="16.5" customHeight="1">
      <c r="A1408" s="50"/>
      <c r="B1408" s="2"/>
      <c r="C1408" s="2"/>
      <c r="D1408" s="2"/>
      <c r="E1408" s="2"/>
      <c r="F1408" s="2"/>
      <c r="G1408" s="2"/>
      <c r="H1408" s="2"/>
      <c r="I1408" s="2"/>
    </row>
    <row r="1409" spans="1:9" ht="16.5" customHeight="1">
      <c r="A1409" s="50"/>
      <c r="B1409" s="2"/>
      <c r="C1409" s="2"/>
      <c r="D1409" s="2"/>
      <c r="E1409" s="2"/>
      <c r="F1409" s="2"/>
      <c r="G1409" s="2"/>
      <c r="H1409" s="2"/>
      <c r="I1409" s="2"/>
    </row>
    <row r="1410" spans="1:9" ht="16.5" customHeight="1">
      <c r="A1410" s="50"/>
      <c r="B1410" s="2"/>
      <c r="C1410" s="2"/>
      <c r="D1410" s="2"/>
      <c r="E1410" s="2"/>
      <c r="F1410" s="2"/>
      <c r="G1410" s="2"/>
      <c r="H1410" s="2"/>
      <c r="I1410" s="2"/>
    </row>
    <row r="1411" spans="1:9" ht="16.5" customHeight="1">
      <c r="A1411" s="50"/>
      <c r="B1411" s="2"/>
      <c r="C1411" s="2"/>
      <c r="D1411" s="2"/>
      <c r="E1411" s="2"/>
      <c r="F1411" s="2"/>
      <c r="G1411" s="2"/>
      <c r="H1411" s="2"/>
      <c r="I1411" s="2"/>
    </row>
    <row r="1412" spans="1:9" ht="16.5" customHeight="1">
      <c r="A1412" s="50"/>
      <c r="B1412" s="2"/>
      <c r="C1412" s="2"/>
      <c r="D1412" s="2"/>
      <c r="E1412" s="2"/>
      <c r="F1412" s="2"/>
      <c r="G1412" s="2"/>
      <c r="H1412" s="2"/>
      <c r="I1412" s="2"/>
    </row>
    <row r="1413" spans="1:9" ht="16.5" customHeight="1">
      <c r="A1413" s="50"/>
      <c r="B1413" s="2"/>
      <c r="C1413" s="2"/>
      <c r="D1413" s="2"/>
      <c r="E1413" s="2"/>
      <c r="F1413" s="2"/>
      <c r="G1413" s="2"/>
      <c r="H1413" s="2"/>
      <c r="I1413" s="2"/>
    </row>
    <row r="1414" spans="1:9" ht="16.5" customHeight="1">
      <c r="A1414" s="50"/>
      <c r="B1414" s="2"/>
      <c r="C1414" s="2"/>
      <c r="D1414" s="2"/>
      <c r="E1414" s="2"/>
      <c r="F1414" s="2"/>
      <c r="G1414" s="2"/>
      <c r="H1414" s="2"/>
      <c r="I1414" s="2"/>
    </row>
    <row r="1415" spans="1:9" ht="16.5" customHeight="1">
      <c r="A1415" s="50"/>
      <c r="B1415" s="2"/>
      <c r="C1415" s="2"/>
      <c r="D1415" s="2"/>
      <c r="E1415" s="2"/>
      <c r="F1415" s="2"/>
      <c r="G1415" s="2"/>
      <c r="H1415" s="2"/>
      <c r="I1415" s="2"/>
    </row>
    <row r="1416" spans="1:9" ht="16.5" customHeight="1">
      <c r="A1416" s="50"/>
      <c r="B1416" s="2"/>
      <c r="C1416" s="2"/>
      <c r="D1416" s="2"/>
      <c r="E1416" s="2"/>
      <c r="F1416" s="2"/>
      <c r="G1416" s="2"/>
      <c r="H1416" s="2"/>
      <c r="I1416" s="2"/>
    </row>
    <row r="1417" spans="1:9" ht="16.5" customHeight="1">
      <c r="A1417" s="50"/>
      <c r="B1417" s="2"/>
      <c r="C1417" s="2"/>
      <c r="D1417" s="2"/>
      <c r="E1417" s="2"/>
      <c r="F1417" s="2"/>
      <c r="G1417" s="2"/>
      <c r="H1417" s="2"/>
      <c r="I1417" s="2"/>
    </row>
    <row r="1418" spans="1:9" ht="16.5" customHeight="1">
      <c r="A1418" s="50"/>
      <c r="B1418" s="2"/>
      <c r="C1418" s="2"/>
      <c r="D1418" s="2"/>
      <c r="E1418" s="2"/>
      <c r="F1418" s="2"/>
      <c r="G1418" s="2"/>
      <c r="H1418" s="2"/>
      <c r="I1418" s="2"/>
    </row>
    <row r="1419" spans="1:9" ht="16.5" customHeight="1">
      <c r="A1419" s="50"/>
      <c r="B1419" s="2"/>
      <c r="C1419" s="2"/>
      <c r="D1419" s="2"/>
      <c r="E1419" s="2"/>
      <c r="F1419" s="2"/>
      <c r="G1419" s="2"/>
      <c r="H1419" s="2"/>
      <c r="I1419" s="2"/>
    </row>
    <row r="1420" spans="1:9" ht="16.5" customHeight="1">
      <c r="A1420" s="50"/>
      <c r="B1420" s="2"/>
      <c r="C1420" s="2"/>
      <c r="D1420" s="2"/>
      <c r="E1420" s="2"/>
      <c r="F1420" s="2"/>
      <c r="G1420" s="2"/>
      <c r="H1420" s="2"/>
      <c r="I1420" s="2"/>
    </row>
    <row r="1421" spans="1:9" ht="16.5" customHeight="1">
      <c r="A1421" s="50"/>
      <c r="B1421" s="2"/>
      <c r="C1421" s="2"/>
      <c r="D1421" s="2"/>
      <c r="E1421" s="2"/>
      <c r="F1421" s="2"/>
      <c r="G1421" s="2"/>
      <c r="H1421" s="2"/>
      <c r="I1421" s="2"/>
    </row>
    <row r="1422" spans="1:9" ht="16.5" customHeight="1">
      <c r="A1422" s="50"/>
      <c r="B1422" s="2"/>
      <c r="C1422" s="2"/>
      <c r="D1422" s="2"/>
      <c r="E1422" s="2"/>
      <c r="F1422" s="2"/>
      <c r="G1422" s="2"/>
      <c r="H1422" s="2"/>
      <c r="I1422" s="2"/>
    </row>
    <row r="1423" spans="1:9" ht="16.5" customHeight="1">
      <c r="A1423" s="50"/>
      <c r="B1423" s="2"/>
      <c r="C1423" s="2"/>
      <c r="D1423" s="2"/>
      <c r="E1423" s="2"/>
      <c r="F1423" s="2"/>
      <c r="G1423" s="2"/>
      <c r="H1423" s="2"/>
      <c r="I1423" s="2"/>
    </row>
    <row r="1424" spans="1:9" ht="16.5" customHeight="1">
      <c r="A1424" s="50"/>
      <c r="B1424" s="2"/>
      <c r="C1424" s="2"/>
      <c r="D1424" s="2"/>
      <c r="E1424" s="2"/>
      <c r="F1424" s="2"/>
      <c r="G1424" s="2"/>
      <c r="H1424" s="2"/>
      <c r="I1424" s="2"/>
    </row>
    <row r="1425" spans="1:9" ht="16.5" customHeight="1">
      <c r="A1425" s="50"/>
      <c r="B1425" s="2"/>
      <c r="C1425" s="2"/>
      <c r="D1425" s="2"/>
      <c r="E1425" s="2"/>
      <c r="F1425" s="2"/>
      <c r="G1425" s="2"/>
      <c r="H1425" s="2"/>
      <c r="I1425" s="2"/>
    </row>
    <row r="1426" spans="1:9" ht="16.5" customHeight="1">
      <c r="A1426" s="50"/>
      <c r="B1426" s="2"/>
      <c r="C1426" s="2"/>
      <c r="D1426" s="2"/>
      <c r="E1426" s="2"/>
      <c r="F1426" s="2"/>
      <c r="G1426" s="2"/>
      <c r="H1426" s="2"/>
      <c r="I1426" s="2"/>
    </row>
    <row r="1427" spans="1:9" ht="16.5" customHeight="1">
      <c r="A1427" s="50"/>
      <c r="B1427" s="2"/>
      <c r="C1427" s="2"/>
      <c r="D1427" s="2"/>
      <c r="E1427" s="2"/>
      <c r="F1427" s="2"/>
      <c r="G1427" s="2"/>
      <c r="H1427" s="2"/>
      <c r="I1427" s="2"/>
    </row>
    <row r="1428" spans="1:9" ht="16.5" customHeight="1">
      <c r="A1428" s="50"/>
      <c r="B1428" s="2"/>
      <c r="C1428" s="2"/>
      <c r="D1428" s="2"/>
      <c r="E1428" s="2"/>
      <c r="F1428" s="2"/>
      <c r="G1428" s="2"/>
      <c r="H1428" s="2"/>
      <c r="I1428" s="2"/>
    </row>
    <row r="1429" spans="1:9" ht="16.5" customHeight="1">
      <c r="A1429" s="50"/>
      <c r="B1429" s="2"/>
      <c r="C1429" s="2"/>
      <c r="D1429" s="2"/>
      <c r="E1429" s="2"/>
      <c r="F1429" s="2"/>
      <c r="G1429" s="2"/>
      <c r="H1429" s="2"/>
      <c r="I1429" s="2"/>
    </row>
    <row r="1430" spans="1:9" ht="16.5" customHeight="1">
      <c r="A1430" s="50"/>
      <c r="B1430" s="2"/>
      <c r="C1430" s="2"/>
      <c r="D1430" s="2"/>
      <c r="E1430" s="2"/>
      <c r="F1430" s="2"/>
      <c r="G1430" s="2"/>
      <c r="H1430" s="2"/>
      <c r="I1430" s="2"/>
    </row>
    <row r="1431" spans="1:9" ht="16.5" customHeight="1">
      <c r="A1431" s="50"/>
      <c r="B1431" s="2"/>
      <c r="C1431" s="2"/>
      <c r="D1431" s="2"/>
      <c r="E1431" s="2"/>
      <c r="F1431" s="2"/>
      <c r="G1431" s="2"/>
      <c r="H1431" s="2"/>
      <c r="I1431" s="2"/>
    </row>
    <row r="1432" spans="1:9" ht="16.5" customHeight="1">
      <c r="A1432" s="50"/>
      <c r="B1432" s="2"/>
      <c r="C1432" s="2"/>
      <c r="D1432" s="2"/>
      <c r="E1432" s="2"/>
      <c r="F1432" s="2"/>
      <c r="G1432" s="2"/>
      <c r="H1432" s="2"/>
      <c r="I1432" s="2"/>
    </row>
    <row r="1433" spans="1:9" ht="16.5" customHeight="1">
      <c r="A1433" s="50"/>
      <c r="B1433" s="2"/>
      <c r="C1433" s="2"/>
      <c r="D1433" s="2"/>
      <c r="E1433" s="2"/>
      <c r="F1433" s="2"/>
      <c r="G1433" s="2"/>
      <c r="H1433" s="2"/>
      <c r="I1433" s="2"/>
    </row>
    <row r="1434" spans="1:9" ht="16.5" customHeight="1">
      <c r="A1434" s="50"/>
      <c r="B1434" s="2"/>
      <c r="C1434" s="2"/>
      <c r="D1434" s="2"/>
      <c r="E1434" s="2"/>
      <c r="F1434" s="2"/>
      <c r="G1434" s="2"/>
      <c r="H1434" s="2"/>
      <c r="I1434" s="2"/>
    </row>
    <row r="1435" spans="1:9" ht="16.5" customHeight="1">
      <c r="A1435" s="50"/>
      <c r="B1435" s="2"/>
      <c r="C1435" s="2"/>
      <c r="D1435" s="2"/>
      <c r="E1435" s="2"/>
      <c r="F1435" s="2"/>
      <c r="G1435" s="2"/>
      <c r="H1435" s="2"/>
      <c r="I1435" s="2"/>
    </row>
    <row r="1436" spans="1:9" ht="16.5" customHeight="1">
      <c r="A1436" s="50"/>
      <c r="B1436" s="2"/>
      <c r="C1436" s="2"/>
      <c r="D1436" s="2"/>
      <c r="E1436" s="2"/>
      <c r="F1436" s="2"/>
      <c r="G1436" s="2"/>
      <c r="H1436" s="2"/>
      <c r="I1436" s="2"/>
    </row>
    <row r="1437" spans="1:9" ht="16.5" customHeight="1">
      <c r="A1437" s="50"/>
      <c r="B1437" s="2"/>
      <c r="C1437" s="2"/>
      <c r="D1437" s="2"/>
      <c r="E1437" s="2"/>
      <c r="F1437" s="2"/>
      <c r="G1437" s="2"/>
      <c r="H1437" s="2"/>
      <c r="I1437" s="2"/>
    </row>
    <row r="1438" spans="1:9" ht="16.5" customHeight="1">
      <c r="A1438" s="50"/>
      <c r="B1438" s="2"/>
      <c r="C1438" s="2"/>
      <c r="D1438" s="2"/>
      <c r="E1438" s="2"/>
      <c r="F1438" s="2"/>
      <c r="G1438" s="2"/>
      <c r="H1438" s="2"/>
      <c r="I1438" s="2"/>
    </row>
    <row r="1439" spans="1:9" ht="16.5" customHeight="1">
      <c r="A1439" s="50"/>
      <c r="B1439" s="2"/>
      <c r="C1439" s="2"/>
      <c r="D1439" s="2"/>
      <c r="E1439" s="2"/>
      <c r="F1439" s="2"/>
      <c r="G1439" s="2"/>
      <c r="H1439" s="2"/>
      <c r="I1439" s="2"/>
    </row>
    <row r="1440" spans="1:9" ht="16.5" customHeight="1">
      <c r="A1440" s="50"/>
      <c r="B1440" s="2"/>
      <c r="C1440" s="2"/>
      <c r="D1440" s="2"/>
      <c r="E1440" s="2"/>
      <c r="F1440" s="2"/>
      <c r="G1440" s="2"/>
      <c r="H1440" s="2"/>
      <c r="I1440" s="2"/>
    </row>
    <row r="1441" spans="1:9" ht="16.5" customHeight="1">
      <c r="A1441" s="50"/>
      <c r="B1441" s="2"/>
      <c r="C1441" s="2"/>
      <c r="D1441" s="2"/>
      <c r="E1441" s="2"/>
      <c r="F1441" s="2"/>
      <c r="G1441" s="2"/>
      <c r="H1441" s="2"/>
      <c r="I1441" s="2"/>
    </row>
    <row r="1442" spans="1:9" ht="16.5" customHeight="1">
      <c r="A1442" s="50"/>
      <c r="B1442" s="2"/>
      <c r="C1442" s="2"/>
      <c r="D1442" s="2"/>
      <c r="E1442" s="2"/>
      <c r="F1442" s="2"/>
      <c r="G1442" s="2"/>
      <c r="H1442" s="2"/>
      <c r="I1442" s="2"/>
    </row>
    <row r="1443" spans="1:9" ht="16.5" customHeight="1">
      <c r="A1443" s="50"/>
      <c r="B1443" s="2"/>
      <c r="C1443" s="2"/>
      <c r="D1443" s="2"/>
      <c r="E1443" s="2"/>
      <c r="F1443" s="2"/>
      <c r="G1443" s="2"/>
      <c r="H1443" s="2"/>
      <c r="I1443" s="2"/>
    </row>
    <row r="1444" spans="1:9" ht="16.5" customHeight="1">
      <c r="A1444" s="50"/>
      <c r="B1444" s="2"/>
      <c r="C1444" s="2"/>
      <c r="D1444" s="2"/>
      <c r="E1444" s="2"/>
      <c r="F1444" s="2"/>
      <c r="G1444" s="2"/>
      <c r="H1444" s="2"/>
      <c r="I1444" s="2"/>
    </row>
    <row r="1445" spans="1:9" ht="16.5" customHeight="1">
      <c r="A1445" s="50"/>
      <c r="B1445" s="2"/>
      <c r="C1445" s="2"/>
      <c r="D1445" s="2"/>
      <c r="E1445" s="2"/>
      <c r="F1445" s="2"/>
      <c r="G1445" s="2"/>
      <c r="H1445" s="2"/>
      <c r="I1445" s="2"/>
    </row>
    <row r="1446" spans="1:9" ht="16.5" customHeight="1">
      <c r="A1446" s="50"/>
      <c r="B1446" s="2"/>
      <c r="C1446" s="2"/>
      <c r="D1446" s="2"/>
      <c r="E1446" s="2"/>
      <c r="F1446" s="2"/>
      <c r="G1446" s="2"/>
      <c r="H1446" s="2"/>
      <c r="I1446" s="2"/>
    </row>
    <row r="1447" spans="1:9" ht="16.5" customHeight="1">
      <c r="A1447" s="50"/>
      <c r="B1447" s="2"/>
      <c r="C1447" s="2"/>
      <c r="D1447" s="2"/>
      <c r="E1447" s="2"/>
      <c r="F1447" s="2"/>
      <c r="G1447" s="2"/>
      <c r="H1447" s="2"/>
      <c r="I1447" s="2"/>
    </row>
    <row r="1448" spans="1:9" ht="16.5" customHeight="1">
      <c r="A1448" s="50"/>
      <c r="B1448" s="2"/>
      <c r="C1448" s="2"/>
      <c r="D1448" s="2"/>
      <c r="E1448" s="2"/>
      <c r="F1448" s="2"/>
      <c r="G1448" s="2"/>
      <c r="H1448" s="2"/>
      <c r="I1448" s="2"/>
    </row>
    <row r="1449" spans="1:9" ht="16.5" customHeight="1">
      <c r="A1449" s="50"/>
      <c r="B1449" s="2"/>
      <c r="C1449" s="2"/>
      <c r="D1449" s="2"/>
      <c r="E1449" s="2"/>
      <c r="F1449" s="2"/>
      <c r="G1449" s="2"/>
      <c r="H1449" s="2"/>
      <c r="I1449" s="2"/>
    </row>
    <row r="1450" spans="1:9" ht="16.5" customHeight="1">
      <c r="A1450" s="50"/>
      <c r="B1450" s="2"/>
      <c r="C1450" s="2"/>
      <c r="D1450" s="2"/>
      <c r="E1450" s="2"/>
      <c r="F1450" s="2"/>
      <c r="G1450" s="2"/>
      <c r="H1450" s="2"/>
      <c r="I1450" s="2"/>
    </row>
    <row r="1451" spans="1:9" ht="16.5" customHeight="1">
      <c r="A1451" s="50"/>
      <c r="B1451" s="2"/>
      <c r="C1451" s="2"/>
      <c r="D1451" s="2"/>
      <c r="E1451" s="2"/>
      <c r="F1451" s="2"/>
      <c r="G1451" s="2"/>
      <c r="H1451" s="2"/>
      <c r="I1451" s="2"/>
    </row>
    <row r="1452" spans="1:9" ht="16.5" customHeight="1">
      <c r="A1452" s="50"/>
      <c r="B1452" s="2"/>
      <c r="C1452" s="2"/>
      <c r="D1452" s="2"/>
      <c r="E1452" s="2"/>
      <c r="F1452" s="2"/>
      <c r="G1452" s="2"/>
      <c r="H1452" s="2"/>
      <c r="I1452" s="2"/>
    </row>
    <row r="1453" spans="1:9" ht="16.5" customHeight="1">
      <c r="A1453" s="50"/>
      <c r="B1453" s="2"/>
      <c r="C1453" s="2"/>
      <c r="D1453" s="2"/>
      <c r="E1453" s="2"/>
      <c r="F1453" s="2"/>
      <c r="G1453" s="2"/>
      <c r="H1453" s="2"/>
      <c r="I1453" s="2"/>
    </row>
    <row r="1454" spans="1:9" ht="16.5" customHeight="1">
      <c r="A1454" s="50"/>
      <c r="B1454" s="2"/>
      <c r="C1454" s="2"/>
      <c r="D1454" s="2"/>
      <c r="E1454" s="2"/>
      <c r="F1454" s="2"/>
      <c r="G1454" s="2"/>
      <c r="H1454" s="2"/>
      <c r="I1454" s="2"/>
    </row>
    <row r="1455" spans="1:9" ht="16.5" customHeight="1">
      <c r="A1455" s="50"/>
      <c r="B1455" s="2"/>
      <c r="C1455" s="2"/>
      <c r="D1455" s="2"/>
      <c r="E1455" s="2"/>
      <c r="F1455" s="2"/>
      <c r="G1455" s="2"/>
      <c r="H1455" s="2"/>
      <c r="I1455" s="2"/>
    </row>
    <row r="1456" spans="1:9" ht="16.5" customHeight="1">
      <c r="A1456" s="50"/>
      <c r="B1456" s="2"/>
      <c r="C1456" s="2"/>
      <c r="D1456" s="2"/>
      <c r="E1456" s="2"/>
      <c r="F1456" s="2"/>
      <c r="G1456" s="2"/>
      <c r="H1456" s="2"/>
      <c r="I1456" s="2"/>
    </row>
    <row r="1457" spans="1:9" ht="16.5" customHeight="1">
      <c r="A1457" s="50"/>
      <c r="B1457" s="2"/>
      <c r="C1457" s="2"/>
      <c r="D1457" s="2"/>
      <c r="E1457" s="2"/>
      <c r="F1457" s="2"/>
      <c r="G1457" s="2"/>
      <c r="H1457" s="2"/>
      <c r="I1457" s="2"/>
    </row>
    <row r="1458" spans="1:9" ht="16.5" customHeight="1">
      <c r="A1458" s="50"/>
      <c r="B1458" s="2"/>
      <c r="C1458" s="2"/>
      <c r="D1458" s="2"/>
      <c r="E1458" s="2"/>
      <c r="F1458" s="2"/>
      <c r="G1458" s="2"/>
      <c r="H1458" s="2"/>
      <c r="I1458" s="2"/>
    </row>
    <row r="1459" spans="1:9" ht="16.5" customHeight="1">
      <c r="A1459" s="50"/>
      <c r="B1459" s="2"/>
      <c r="C1459" s="2"/>
      <c r="D1459" s="2"/>
      <c r="E1459" s="2"/>
      <c r="F1459" s="2"/>
      <c r="G1459" s="2"/>
      <c r="H1459" s="2"/>
      <c r="I1459" s="2"/>
    </row>
    <row r="1460" spans="1:9" ht="16.5" customHeight="1">
      <c r="A1460" s="50"/>
      <c r="B1460" s="2"/>
      <c r="C1460" s="2"/>
      <c r="D1460" s="2"/>
      <c r="E1460" s="2"/>
      <c r="F1460" s="2"/>
      <c r="G1460" s="2"/>
      <c r="H1460" s="2"/>
      <c r="I1460" s="2"/>
    </row>
    <row r="1461" spans="1:9" ht="16.5" customHeight="1">
      <c r="A1461" s="50"/>
      <c r="B1461" s="2"/>
      <c r="C1461" s="2"/>
      <c r="D1461" s="2"/>
      <c r="E1461" s="2"/>
      <c r="F1461" s="2"/>
      <c r="G1461" s="2"/>
      <c r="H1461" s="2"/>
      <c r="I1461" s="2"/>
    </row>
    <row r="1462" spans="1:9" ht="16.5" customHeight="1">
      <c r="A1462" s="50"/>
      <c r="B1462" s="2"/>
      <c r="C1462" s="2"/>
      <c r="D1462" s="2"/>
      <c r="E1462" s="2"/>
      <c r="F1462" s="2"/>
      <c r="G1462" s="2"/>
      <c r="H1462" s="2"/>
      <c r="I1462" s="2"/>
    </row>
    <row r="1463" spans="1:9" ht="16.5" customHeight="1">
      <c r="A1463" s="50"/>
      <c r="B1463" s="2"/>
      <c r="C1463" s="2"/>
      <c r="D1463" s="2"/>
      <c r="E1463" s="2"/>
      <c r="F1463" s="2"/>
      <c r="G1463" s="2"/>
      <c r="H1463" s="2"/>
      <c r="I1463" s="2"/>
    </row>
    <row r="1464" spans="1:9" ht="16.5" customHeight="1">
      <c r="A1464" s="50"/>
      <c r="B1464" s="2"/>
      <c r="C1464" s="2"/>
      <c r="D1464" s="2"/>
      <c r="E1464" s="2"/>
      <c r="F1464" s="2"/>
      <c r="G1464" s="2"/>
      <c r="H1464" s="2"/>
      <c r="I1464" s="2"/>
    </row>
    <row r="1465" spans="1:9" ht="16.5" customHeight="1">
      <c r="A1465" s="50"/>
      <c r="B1465" s="2"/>
      <c r="C1465" s="2"/>
      <c r="D1465" s="2"/>
      <c r="E1465" s="2"/>
      <c r="F1465" s="2"/>
      <c r="G1465" s="2"/>
      <c r="H1465" s="2"/>
      <c r="I1465" s="2"/>
    </row>
    <row r="1466" spans="1:9" ht="16.5" customHeight="1">
      <c r="A1466" s="50"/>
      <c r="B1466" s="2"/>
      <c r="C1466" s="2"/>
      <c r="D1466" s="2"/>
      <c r="E1466" s="2"/>
      <c r="F1466" s="2"/>
      <c r="G1466" s="2"/>
      <c r="H1466" s="2"/>
      <c r="I1466" s="2"/>
    </row>
    <row r="1467" spans="1:9" ht="16.5" customHeight="1">
      <c r="A1467" s="50"/>
      <c r="B1467" s="2"/>
      <c r="C1467" s="2"/>
      <c r="D1467" s="2"/>
      <c r="E1467" s="2"/>
      <c r="F1467" s="2"/>
      <c r="G1467" s="2"/>
      <c r="H1467" s="2"/>
      <c r="I1467" s="2"/>
    </row>
    <row r="1468" spans="1:9" ht="16.5" customHeight="1">
      <c r="A1468" s="50"/>
      <c r="B1468" s="2"/>
      <c r="C1468" s="2"/>
      <c r="D1468" s="2"/>
      <c r="E1468" s="2"/>
      <c r="F1468" s="2"/>
      <c r="G1468" s="2"/>
      <c r="H1468" s="2"/>
      <c r="I1468" s="2"/>
    </row>
    <row r="1469" spans="1:9" ht="16.5" customHeight="1">
      <c r="A1469" s="50"/>
      <c r="B1469" s="2"/>
      <c r="C1469" s="2"/>
      <c r="D1469" s="2"/>
      <c r="E1469" s="2"/>
      <c r="F1469" s="2"/>
      <c r="G1469" s="2"/>
      <c r="H1469" s="2"/>
      <c r="I1469" s="2"/>
    </row>
    <row r="1470" spans="1:9" ht="16.5" customHeight="1">
      <c r="A1470" s="50"/>
      <c r="B1470" s="2"/>
      <c r="C1470" s="2"/>
      <c r="D1470" s="2"/>
      <c r="E1470" s="2"/>
      <c r="F1470" s="2"/>
      <c r="G1470" s="2"/>
      <c r="H1470" s="2"/>
      <c r="I1470" s="2"/>
    </row>
    <row r="1471" spans="1:9" ht="16.5" customHeight="1">
      <c r="A1471" s="50"/>
      <c r="B1471" s="2"/>
      <c r="C1471" s="2"/>
      <c r="D1471" s="2"/>
      <c r="E1471" s="2"/>
      <c r="F1471" s="2"/>
      <c r="G1471" s="2"/>
      <c r="H1471" s="2"/>
      <c r="I1471" s="2"/>
    </row>
    <row r="1472" spans="1:9" ht="16.5" customHeight="1">
      <c r="A1472" s="50"/>
      <c r="B1472" s="2"/>
      <c r="C1472" s="2"/>
      <c r="D1472" s="2"/>
      <c r="E1472" s="2"/>
      <c r="F1472" s="2"/>
      <c r="G1472" s="2"/>
      <c r="H1472" s="2"/>
      <c r="I1472" s="2"/>
    </row>
    <row r="1473" spans="1:9" ht="16.5" customHeight="1">
      <c r="A1473" s="50"/>
      <c r="B1473" s="2"/>
      <c r="C1473" s="2"/>
      <c r="D1473" s="2"/>
      <c r="E1473" s="2"/>
      <c r="F1473" s="2"/>
      <c r="G1473" s="2"/>
      <c r="H1473" s="2"/>
      <c r="I1473" s="2"/>
    </row>
    <row r="1474" spans="1:9" ht="16.5" customHeight="1">
      <c r="A1474" s="50"/>
      <c r="B1474" s="2"/>
      <c r="C1474" s="2"/>
      <c r="D1474" s="2"/>
      <c r="E1474" s="2"/>
      <c r="F1474" s="2"/>
      <c r="G1474" s="2"/>
      <c r="H1474" s="2"/>
      <c r="I1474" s="2"/>
    </row>
    <row r="1475" spans="1:9" ht="16.5" customHeight="1">
      <c r="A1475" s="50"/>
      <c r="B1475" s="2"/>
      <c r="C1475" s="2"/>
      <c r="D1475" s="2"/>
      <c r="E1475" s="2"/>
      <c r="F1475" s="2"/>
      <c r="G1475" s="2"/>
      <c r="H1475" s="2"/>
      <c r="I1475" s="2"/>
    </row>
    <row r="1476" spans="1:9" ht="16.5" customHeight="1">
      <c r="A1476" s="50"/>
      <c r="B1476" s="2"/>
      <c r="C1476" s="2"/>
      <c r="D1476" s="2"/>
      <c r="E1476" s="2"/>
      <c r="F1476" s="2"/>
      <c r="G1476" s="2"/>
      <c r="H1476" s="2"/>
      <c r="I1476" s="2"/>
    </row>
    <row r="1477" spans="1:9" ht="16.5" customHeight="1">
      <c r="A1477" s="50"/>
      <c r="B1477" s="2"/>
      <c r="C1477" s="2"/>
      <c r="D1477" s="2"/>
      <c r="E1477" s="2"/>
      <c r="F1477" s="2"/>
      <c r="G1477" s="2"/>
      <c r="H1477" s="2"/>
      <c r="I1477" s="2"/>
    </row>
    <row r="1478" spans="1:9" ht="16.5" customHeight="1">
      <c r="A1478" s="50"/>
      <c r="B1478" s="2"/>
      <c r="C1478" s="2"/>
      <c r="D1478" s="2"/>
      <c r="E1478" s="2"/>
      <c r="F1478" s="2"/>
      <c r="G1478" s="2"/>
      <c r="H1478" s="2"/>
      <c r="I1478" s="2"/>
    </row>
    <row r="1479" spans="1:9" ht="16.5" customHeight="1">
      <c r="A1479" s="50"/>
      <c r="B1479" s="2"/>
      <c r="C1479" s="2"/>
      <c r="D1479" s="2"/>
      <c r="E1479" s="2"/>
      <c r="F1479" s="2"/>
      <c r="G1479" s="2"/>
      <c r="H1479" s="2"/>
      <c r="I1479" s="2"/>
    </row>
    <row r="1480" spans="1:9" ht="16.5" customHeight="1">
      <c r="A1480" s="50"/>
      <c r="B1480" s="2"/>
      <c r="C1480" s="2"/>
      <c r="D1480" s="2"/>
      <c r="E1480" s="2"/>
      <c r="F1480" s="2"/>
      <c r="G1480" s="2"/>
      <c r="H1480" s="2"/>
      <c r="I1480" s="2"/>
    </row>
    <row r="1481" spans="1:9" ht="16.5" customHeight="1">
      <c r="A1481" s="50"/>
      <c r="B1481" s="2"/>
      <c r="C1481" s="2"/>
      <c r="D1481" s="2"/>
      <c r="E1481" s="2"/>
      <c r="F1481" s="2"/>
      <c r="G1481" s="2"/>
      <c r="H1481" s="2"/>
      <c r="I1481" s="2"/>
    </row>
    <row r="1482" spans="1:9" ht="16.5" customHeight="1">
      <c r="A1482" s="50"/>
      <c r="B1482" s="2"/>
      <c r="C1482" s="2"/>
      <c r="D1482" s="2"/>
      <c r="E1482" s="2"/>
      <c r="F1482" s="2"/>
      <c r="G1482" s="2"/>
      <c r="H1482" s="2"/>
      <c r="I1482" s="2"/>
    </row>
    <row r="1483" spans="1:9" ht="16.5" customHeight="1">
      <c r="A1483" s="50"/>
      <c r="B1483" s="2"/>
      <c r="C1483" s="2"/>
      <c r="D1483" s="2"/>
      <c r="E1483" s="2"/>
      <c r="F1483" s="2"/>
      <c r="G1483" s="2"/>
      <c r="H1483" s="2"/>
      <c r="I1483" s="2"/>
    </row>
    <row r="1484" spans="1:9" ht="16.5" customHeight="1">
      <c r="A1484" s="50"/>
      <c r="B1484" s="2"/>
      <c r="C1484" s="2"/>
      <c r="D1484" s="2"/>
      <c r="E1484" s="2"/>
      <c r="F1484" s="2"/>
      <c r="G1484" s="2"/>
      <c r="H1484" s="2"/>
      <c r="I1484" s="2"/>
    </row>
    <row r="1485" spans="1:9" ht="16.5" customHeight="1">
      <c r="A1485" s="50"/>
      <c r="B1485" s="2"/>
      <c r="C1485" s="2"/>
      <c r="D1485" s="2"/>
      <c r="E1485" s="2"/>
      <c r="F1485" s="2"/>
      <c r="G1485" s="2"/>
      <c r="H1485" s="2"/>
      <c r="I1485" s="2"/>
    </row>
    <row r="1486" spans="1:9" ht="16.5" customHeight="1">
      <c r="A1486" s="50"/>
      <c r="B1486" s="2"/>
      <c r="C1486" s="2"/>
      <c r="D1486" s="2"/>
      <c r="E1486" s="2"/>
      <c r="F1486" s="2"/>
      <c r="G1486" s="2"/>
      <c r="H1486" s="2"/>
      <c r="I1486" s="2"/>
    </row>
    <row r="1487" spans="1:9" ht="16.5" customHeight="1">
      <c r="A1487" s="50"/>
      <c r="B1487" s="2"/>
      <c r="C1487" s="2"/>
      <c r="D1487" s="2"/>
      <c r="E1487" s="2"/>
      <c r="F1487" s="2"/>
      <c r="G1487" s="2"/>
      <c r="H1487" s="2"/>
      <c r="I1487" s="2"/>
    </row>
    <row r="1488" spans="1:9" ht="16.5" customHeight="1">
      <c r="A1488" s="50"/>
      <c r="B1488" s="2"/>
      <c r="C1488" s="2"/>
      <c r="D1488" s="2"/>
      <c r="E1488" s="2"/>
      <c r="F1488" s="2"/>
      <c r="G1488" s="2"/>
      <c r="H1488" s="2"/>
      <c r="I1488" s="2"/>
    </row>
    <row r="1489" spans="1:9" ht="16.5" customHeight="1">
      <c r="A1489" s="50"/>
      <c r="B1489" s="2"/>
      <c r="C1489" s="2"/>
      <c r="D1489" s="2"/>
      <c r="E1489" s="2"/>
      <c r="F1489" s="2"/>
      <c r="G1489" s="2"/>
      <c r="H1489" s="2"/>
      <c r="I1489" s="2"/>
    </row>
    <row r="1490" spans="1:9" ht="16.5" customHeight="1">
      <c r="A1490" s="50"/>
      <c r="B1490" s="2"/>
      <c r="C1490" s="2"/>
      <c r="D1490" s="2"/>
      <c r="E1490" s="2"/>
      <c r="F1490" s="2"/>
      <c r="G1490" s="2"/>
      <c r="H1490" s="2"/>
      <c r="I1490" s="2"/>
    </row>
    <row r="1491" spans="1:9" ht="16.5" customHeight="1">
      <c r="A1491" s="50"/>
      <c r="B1491" s="2"/>
      <c r="C1491" s="2"/>
      <c r="D1491" s="2"/>
      <c r="E1491" s="2"/>
      <c r="F1491" s="2"/>
      <c r="G1491" s="2"/>
      <c r="H1491" s="2"/>
      <c r="I1491" s="2"/>
    </row>
    <row r="1492" spans="1:9" ht="16.5" customHeight="1">
      <c r="A1492" s="50"/>
      <c r="B1492" s="2"/>
      <c r="C1492" s="2"/>
      <c r="D1492" s="2"/>
      <c r="E1492" s="2"/>
      <c r="F1492" s="2"/>
      <c r="G1492" s="2"/>
      <c r="H1492" s="2"/>
      <c r="I1492" s="2"/>
    </row>
    <row r="1493" spans="1:9" ht="16.5" customHeight="1">
      <c r="A1493" s="50"/>
      <c r="B1493" s="2"/>
      <c r="C1493" s="2"/>
      <c r="D1493" s="2"/>
      <c r="E1493" s="2"/>
      <c r="F1493" s="2"/>
      <c r="G1493" s="2"/>
      <c r="H1493" s="2"/>
      <c r="I1493" s="2"/>
    </row>
    <row r="1494" spans="1:9" ht="16.5" customHeight="1">
      <c r="A1494" s="50"/>
      <c r="B1494" s="2"/>
      <c r="C1494" s="2"/>
      <c r="D1494" s="2"/>
      <c r="E1494" s="2"/>
      <c r="F1494" s="2"/>
      <c r="G1494" s="2"/>
      <c r="H1494" s="2"/>
      <c r="I1494" s="2"/>
    </row>
    <row r="1495" spans="1:9" ht="16.5" customHeight="1">
      <c r="A1495" s="50"/>
      <c r="B1495" s="2"/>
      <c r="C1495" s="2"/>
      <c r="D1495" s="2"/>
      <c r="E1495" s="2"/>
      <c r="F1495" s="2"/>
      <c r="G1495" s="2"/>
      <c r="H1495" s="2"/>
      <c r="I1495" s="2"/>
    </row>
    <row r="1496" spans="1:9" ht="16.5" customHeight="1">
      <c r="A1496" s="50"/>
      <c r="B1496" s="2"/>
      <c r="C1496" s="2"/>
      <c r="D1496" s="2"/>
      <c r="E1496" s="2"/>
      <c r="F1496" s="2"/>
      <c r="G1496" s="2"/>
      <c r="H1496" s="2"/>
      <c r="I1496" s="2"/>
    </row>
    <row r="1497" spans="1:9" ht="16.5" customHeight="1">
      <c r="A1497" s="50"/>
      <c r="B1497" s="2"/>
      <c r="C1497" s="2"/>
      <c r="D1497" s="2"/>
      <c r="E1497" s="2"/>
      <c r="F1497" s="2"/>
      <c r="G1497" s="2"/>
      <c r="H1497" s="2"/>
      <c r="I1497" s="2"/>
    </row>
    <row r="1498" spans="1:9" ht="16.5" customHeight="1">
      <c r="A1498" s="50"/>
      <c r="B1498" s="2"/>
      <c r="C1498" s="2"/>
      <c r="D1498" s="2"/>
      <c r="E1498" s="2"/>
      <c r="F1498" s="2"/>
      <c r="G1498" s="2"/>
      <c r="H1498" s="2"/>
      <c r="I1498" s="2"/>
    </row>
    <row r="1499" spans="1:9" ht="16.5" customHeight="1">
      <c r="A1499" s="50"/>
      <c r="B1499" s="2"/>
      <c r="C1499" s="2"/>
      <c r="D1499" s="2"/>
      <c r="E1499" s="2"/>
      <c r="F1499" s="2"/>
      <c r="G1499" s="2"/>
      <c r="H1499" s="2"/>
      <c r="I1499" s="2"/>
    </row>
  </sheetData>
  <mergeCells count="32">
    <mergeCell ref="A481:H481"/>
    <mergeCell ref="A478:H478"/>
    <mergeCell ref="A421:H421"/>
    <mergeCell ref="A424:H424"/>
    <mergeCell ref="A406:H406"/>
    <mergeCell ref="A409:H409"/>
    <mergeCell ref="A412:H412"/>
    <mergeCell ref="A415:H415"/>
    <mergeCell ref="A418:H418"/>
    <mergeCell ref="A427:H427"/>
    <mergeCell ref="A430:H430"/>
    <mergeCell ref="A433:H433"/>
    <mergeCell ref="A436:H436"/>
    <mergeCell ref="A460:H460"/>
    <mergeCell ref="A439:H439"/>
    <mergeCell ref="A475:H475"/>
    <mergeCell ref="A403:H403"/>
    <mergeCell ref="A1:H1"/>
    <mergeCell ref="A2:H2"/>
    <mergeCell ref="A332:H332"/>
    <mergeCell ref="A367:H367"/>
    <mergeCell ref="A402:H402"/>
    <mergeCell ref="A469:H469"/>
    <mergeCell ref="A472:H472"/>
    <mergeCell ref="A466:H466"/>
    <mergeCell ref="A442:H442"/>
    <mergeCell ref="A445:H445"/>
    <mergeCell ref="A448:H448"/>
    <mergeCell ref="A451:H451"/>
    <mergeCell ref="A454:H454"/>
    <mergeCell ref="A457:H457"/>
    <mergeCell ref="A463:H463"/>
  </mergeCells>
  <pageMargins left="0.25" right="0.25" top="0.75" bottom="0.75" header="0.3" footer="0.3"/>
  <pageSetup paperSize="9" scale="79" fitToHeight="5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249977111117893"/>
    <pageSetUpPr fitToPage="1"/>
  </sheetPr>
  <dimension ref="A1:R1499"/>
  <sheetViews>
    <sheetView showGridLines="0" zoomScale="120" zoomScaleNormal="120" workbookViewId="0">
      <pane xSplit="1" ySplit="3" topLeftCell="B316" activePane="bottomRight" state="frozen"/>
      <selection pane="topRight" activeCell="B1" sqref="B1"/>
      <selection pane="bottomLeft" activeCell="A4" sqref="A4"/>
      <selection pane="bottomRight" activeCell="A324" sqref="A324"/>
    </sheetView>
  </sheetViews>
  <sheetFormatPr defaultRowHeight="16.5" customHeight="1"/>
  <cols>
    <col min="1" max="1" width="25.140625" style="48" customWidth="1"/>
    <col min="2" max="6" width="14.140625" style="16" customWidth="1"/>
    <col min="7" max="7" width="14.7109375" style="16" customWidth="1"/>
    <col min="8" max="8" width="14.140625" style="16" customWidth="1"/>
    <col min="9" max="9" width="1.85546875" style="16" customWidth="1"/>
    <col min="10" max="10" width="14.42578125" bestFit="1" customWidth="1"/>
    <col min="12" max="12" width="7.28515625" customWidth="1"/>
    <col min="13" max="13" width="16.140625" style="61" hidden="1" customWidth="1"/>
    <col min="14" max="14" width="17.42578125" style="61" hidden="1" customWidth="1"/>
    <col min="15" max="15" width="15.7109375" style="61" hidden="1" customWidth="1"/>
    <col min="16" max="16" width="20" style="62" hidden="1" customWidth="1"/>
    <col min="17" max="17" width="16.42578125" style="61" hidden="1" customWidth="1"/>
    <col min="18" max="18" width="20" style="62" hidden="1" customWidth="1"/>
    <col min="19" max="19" width="9.140625" customWidth="1"/>
  </cols>
  <sheetData>
    <row r="1" spans="1:18" ht="16.5" customHeight="1">
      <c r="A1" s="92" t="s">
        <v>0</v>
      </c>
      <c r="B1" s="92"/>
      <c r="C1" s="92"/>
      <c r="D1" s="92"/>
      <c r="E1" s="92"/>
      <c r="F1" s="92"/>
      <c r="G1" s="92"/>
      <c r="H1" s="92"/>
      <c r="I1" s="1"/>
      <c r="M1" s="2"/>
      <c r="N1" s="2"/>
      <c r="O1" s="2"/>
      <c r="P1" s="2"/>
      <c r="Q1" s="2"/>
      <c r="R1" s="2"/>
    </row>
    <row r="2" spans="1:18" ht="16.5" customHeight="1">
      <c r="A2" s="93" t="s">
        <v>115</v>
      </c>
      <c r="B2" s="93"/>
      <c r="C2" s="93"/>
      <c r="D2" s="93"/>
      <c r="E2" s="93"/>
      <c r="F2" s="93"/>
      <c r="G2" s="93"/>
      <c r="H2" s="93"/>
      <c r="I2" s="2"/>
      <c r="M2" s="2"/>
      <c r="N2" s="2"/>
      <c r="O2" s="2"/>
      <c r="P2" s="2"/>
      <c r="Q2" s="2"/>
      <c r="R2" s="2"/>
    </row>
    <row r="3" spans="1:18" ht="36" customHeight="1">
      <c r="A3" s="3" t="s">
        <v>2</v>
      </c>
      <c r="B3" s="4" t="s">
        <v>3</v>
      </c>
      <c r="C3" s="4" t="s">
        <v>4</v>
      </c>
      <c r="D3" s="5" t="s">
        <v>5</v>
      </c>
      <c r="E3" s="6" t="s">
        <v>6</v>
      </c>
      <c r="F3" s="6" t="s">
        <v>7</v>
      </c>
      <c r="G3" s="7" t="s">
        <v>8</v>
      </c>
      <c r="H3" s="8" t="s">
        <v>9</v>
      </c>
      <c r="I3" s="9"/>
      <c r="M3" s="54"/>
      <c r="N3" s="54"/>
      <c r="O3" s="54"/>
      <c r="P3" s="54"/>
      <c r="Q3" s="54"/>
      <c r="R3" s="54"/>
    </row>
    <row r="4" spans="1:18" ht="16.5" customHeight="1">
      <c r="A4" s="10">
        <v>32874</v>
      </c>
      <c r="B4" s="11">
        <v>0</v>
      </c>
      <c r="C4" s="11">
        <v>0</v>
      </c>
      <c r="D4" s="12">
        <v>74257</v>
      </c>
      <c r="E4" s="11">
        <v>0</v>
      </c>
      <c r="F4" s="13">
        <v>9579</v>
      </c>
      <c r="G4" s="14">
        <f>E4+F4</f>
        <v>9579</v>
      </c>
      <c r="H4" s="15">
        <f>G4+D4</f>
        <v>83836</v>
      </c>
      <c r="M4" s="55"/>
      <c r="N4" s="55"/>
      <c r="O4" s="55"/>
      <c r="P4" s="56"/>
      <c r="Q4" s="55"/>
      <c r="R4" s="56"/>
    </row>
    <row r="5" spans="1:18" ht="16.5" customHeight="1">
      <c r="A5" s="10">
        <v>32905</v>
      </c>
      <c r="B5" s="11">
        <v>0</v>
      </c>
      <c r="C5" s="11">
        <v>0</v>
      </c>
      <c r="D5" s="12">
        <v>67640</v>
      </c>
      <c r="E5" s="11">
        <v>0</v>
      </c>
      <c r="F5" s="13">
        <v>11584</v>
      </c>
      <c r="G5" s="14">
        <f t="shared" ref="G5:G68" si="0">E5+F5</f>
        <v>11584</v>
      </c>
      <c r="H5" s="15">
        <f t="shared" ref="H5:H68" si="1">G5+D5</f>
        <v>79224</v>
      </c>
      <c r="M5" s="55"/>
      <c r="N5" s="55"/>
      <c r="O5" s="55"/>
      <c r="P5" s="56"/>
      <c r="Q5" s="55"/>
      <c r="R5" s="56"/>
    </row>
    <row r="6" spans="1:18" ht="16.5" customHeight="1">
      <c r="A6" s="10">
        <v>32933</v>
      </c>
      <c r="B6" s="11">
        <v>0</v>
      </c>
      <c r="C6" s="11">
        <v>0</v>
      </c>
      <c r="D6" s="12">
        <v>80513</v>
      </c>
      <c r="E6" s="11">
        <v>0</v>
      </c>
      <c r="F6" s="13">
        <v>14650</v>
      </c>
      <c r="G6" s="14">
        <f t="shared" si="0"/>
        <v>14650</v>
      </c>
      <c r="H6" s="15">
        <f t="shared" si="1"/>
        <v>95163</v>
      </c>
      <c r="M6" s="55"/>
      <c r="N6" s="55"/>
      <c r="O6" s="55"/>
      <c r="P6" s="56"/>
      <c r="Q6" s="55"/>
      <c r="R6" s="56"/>
    </row>
    <row r="7" spans="1:18" ht="16.5" customHeight="1">
      <c r="A7" s="10">
        <v>32964</v>
      </c>
      <c r="B7" s="11">
        <v>6727</v>
      </c>
      <c r="C7" s="11">
        <v>63265</v>
      </c>
      <c r="D7" s="12">
        <f>B7+C7</f>
        <v>69992</v>
      </c>
      <c r="E7" s="11">
        <v>0</v>
      </c>
      <c r="F7" s="13">
        <v>6667.3450000000003</v>
      </c>
      <c r="G7" s="14">
        <f t="shared" si="0"/>
        <v>6667.3450000000003</v>
      </c>
      <c r="H7" s="15">
        <f t="shared" si="1"/>
        <v>76659.345000000001</v>
      </c>
      <c r="M7" s="55"/>
      <c r="N7" s="55"/>
      <c r="O7" s="55"/>
      <c r="P7" s="56"/>
      <c r="Q7" s="55"/>
      <c r="R7" s="56"/>
    </row>
    <row r="8" spans="1:18" ht="16.5" customHeight="1">
      <c r="A8" s="10">
        <v>32994</v>
      </c>
      <c r="B8" s="11">
        <v>5288</v>
      </c>
      <c r="C8" s="11">
        <v>64824</v>
      </c>
      <c r="D8" s="12">
        <f t="shared" ref="D8:D71" si="2">B8+C8</f>
        <v>70112</v>
      </c>
      <c r="E8" s="11">
        <v>0</v>
      </c>
      <c r="F8" s="13">
        <v>22911.255970999999</v>
      </c>
      <c r="G8" s="14">
        <f t="shared" si="0"/>
        <v>22911.255970999999</v>
      </c>
      <c r="H8" s="15">
        <f t="shared" si="1"/>
        <v>93023.255971000006</v>
      </c>
      <c r="M8" s="55"/>
      <c r="N8" s="55"/>
      <c r="O8" s="55"/>
      <c r="P8" s="56"/>
      <c r="Q8" s="55"/>
      <c r="R8" s="56"/>
    </row>
    <row r="9" spans="1:18" ht="16.5" customHeight="1">
      <c r="A9" s="10">
        <v>33025</v>
      </c>
      <c r="B9" s="11">
        <v>5067</v>
      </c>
      <c r="C9" s="11">
        <v>77574</v>
      </c>
      <c r="D9" s="12">
        <f t="shared" si="2"/>
        <v>82641</v>
      </c>
      <c r="E9" s="11">
        <v>0</v>
      </c>
      <c r="F9" s="13">
        <v>17416.598999999998</v>
      </c>
      <c r="G9" s="14">
        <f t="shared" si="0"/>
        <v>17416.598999999998</v>
      </c>
      <c r="H9" s="15">
        <f t="shared" si="1"/>
        <v>100057.599</v>
      </c>
      <c r="M9" s="55"/>
      <c r="N9" s="55"/>
      <c r="O9" s="55"/>
      <c r="P9" s="56"/>
      <c r="Q9" s="55"/>
      <c r="R9" s="56"/>
    </row>
    <row r="10" spans="1:18" ht="16.5" customHeight="1">
      <c r="A10" s="10">
        <v>33055</v>
      </c>
      <c r="B10" s="11">
        <v>5665</v>
      </c>
      <c r="C10" s="11">
        <v>50181</v>
      </c>
      <c r="D10" s="12">
        <f t="shared" si="2"/>
        <v>55846</v>
      </c>
      <c r="E10" s="11">
        <v>27</v>
      </c>
      <c r="F10" s="13">
        <v>11084</v>
      </c>
      <c r="G10" s="14">
        <f t="shared" si="0"/>
        <v>11111</v>
      </c>
      <c r="H10" s="15">
        <f t="shared" si="1"/>
        <v>66957</v>
      </c>
      <c r="M10" s="55"/>
      <c r="N10" s="55"/>
      <c r="O10" s="55"/>
      <c r="P10" s="56"/>
      <c r="Q10" s="55"/>
      <c r="R10" s="56"/>
    </row>
    <row r="11" spans="1:18" ht="16.5" customHeight="1">
      <c r="A11" s="10">
        <v>33086</v>
      </c>
      <c r="B11" s="11">
        <v>11062</v>
      </c>
      <c r="C11" s="11">
        <v>96319</v>
      </c>
      <c r="D11" s="12">
        <f t="shared" si="2"/>
        <v>107381</v>
      </c>
      <c r="E11" s="11">
        <v>0</v>
      </c>
      <c r="F11" s="13">
        <v>13884</v>
      </c>
      <c r="G11" s="14">
        <f t="shared" si="0"/>
        <v>13884</v>
      </c>
      <c r="H11" s="15">
        <f t="shared" si="1"/>
        <v>121265</v>
      </c>
      <c r="M11" s="55"/>
      <c r="N11" s="55"/>
      <c r="O11" s="55"/>
      <c r="P11" s="56"/>
      <c r="Q11" s="55"/>
      <c r="R11" s="56"/>
    </row>
    <row r="12" spans="1:18" ht="16.5" customHeight="1">
      <c r="A12" s="10">
        <v>33117</v>
      </c>
      <c r="B12" s="11">
        <v>8469</v>
      </c>
      <c r="C12" s="11">
        <v>98583</v>
      </c>
      <c r="D12" s="12">
        <f t="shared" si="2"/>
        <v>107052</v>
      </c>
      <c r="E12" s="11">
        <v>17</v>
      </c>
      <c r="F12" s="13">
        <v>15754</v>
      </c>
      <c r="G12" s="14">
        <f t="shared" si="0"/>
        <v>15771</v>
      </c>
      <c r="H12" s="15">
        <f t="shared" si="1"/>
        <v>122823</v>
      </c>
      <c r="M12" s="55"/>
      <c r="N12" s="55"/>
      <c r="O12" s="55"/>
      <c r="P12" s="56"/>
      <c r="Q12" s="55"/>
      <c r="R12" s="56"/>
    </row>
    <row r="13" spans="1:18" ht="16.5" customHeight="1">
      <c r="A13" s="10">
        <v>33147</v>
      </c>
      <c r="B13" s="11">
        <v>4427</v>
      </c>
      <c r="C13" s="11">
        <v>52282</v>
      </c>
      <c r="D13" s="12">
        <f t="shared" si="2"/>
        <v>56709</v>
      </c>
      <c r="E13" s="11">
        <v>0</v>
      </c>
      <c r="F13" s="13">
        <v>8047</v>
      </c>
      <c r="G13" s="14">
        <f t="shared" si="0"/>
        <v>8047</v>
      </c>
      <c r="H13" s="15">
        <f t="shared" si="1"/>
        <v>64756</v>
      </c>
      <c r="M13" s="55"/>
      <c r="N13" s="55"/>
      <c r="O13" s="55"/>
      <c r="P13" s="56"/>
      <c r="Q13" s="55"/>
      <c r="R13" s="56"/>
    </row>
    <row r="14" spans="1:18" ht="16.5" customHeight="1">
      <c r="A14" s="10">
        <v>33178</v>
      </c>
      <c r="B14" s="11">
        <v>22590</v>
      </c>
      <c r="C14" s="11">
        <v>174953</v>
      </c>
      <c r="D14" s="12">
        <f t="shared" si="2"/>
        <v>197543</v>
      </c>
      <c r="E14" s="11">
        <v>57</v>
      </c>
      <c r="F14" s="13">
        <v>18863</v>
      </c>
      <c r="G14" s="14">
        <f t="shared" si="0"/>
        <v>18920</v>
      </c>
      <c r="H14" s="15">
        <f t="shared" si="1"/>
        <v>216463</v>
      </c>
      <c r="M14" s="55"/>
      <c r="N14" s="55"/>
      <c r="O14" s="55"/>
      <c r="P14" s="56"/>
      <c r="Q14" s="55"/>
      <c r="R14" s="56"/>
    </row>
    <row r="15" spans="1:18" ht="16.5" customHeight="1">
      <c r="A15" s="10">
        <v>33208</v>
      </c>
      <c r="B15" s="11">
        <v>24970</v>
      </c>
      <c r="C15" s="11">
        <v>125423</v>
      </c>
      <c r="D15" s="12">
        <f t="shared" si="2"/>
        <v>150393</v>
      </c>
      <c r="E15" s="11">
        <v>0</v>
      </c>
      <c r="F15" s="13">
        <v>14059</v>
      </c>
      <c r="G15" s="14">
        <f t="shared" si="0"/>
        <v>14059</v>
      </c>
      <c r="H15" s="15">
        <f t="shared" si="1"/>
        <v>164452</v>
      </c>
      <c r="M15" s="55"/>
      <c r="N15" s="55"/>
      <c r="O15" s="55"/>
      <c r="P15" s="56"/>
      <c r="Q15" s="55"/>
      <c r="R15" s="56"/>
    </row>
    <row r="16" spans="1:18" ht="16.5" customHeight="1">
      <c r="A16" s="10">
        <v>33239</v>
      </c>
      <c r="B16" s="11">
        <v>25243</v>
      </c>
      <c r="C16" s="11">
        <v>136048</v>
      </c>
      <c r="D16" s="12">
        <f t="shared" si="2"/>
        <v>161291</v>
      </c>
      <c r="E16" s="11">
        <v>108</v>
      </c>
      <c r="F16" s="13">
        <v>9839</v>
      </c>
      <c r="G16" s="14">
        <f t="shared" si="0"/>
        <v>9947</v>
      </c>
      <c r="H16" s="15">
        <f t="shared" si="1"/>
        <v>171238</v>
      </c>
      <c r="M16" s="55"/>
      <c r="N16" s="55"/>
      <c r="O16" s="55"/>
      <c r="P16" s="56"/>
      <c r="Q16" s="55"/>
      <c r="R16" s="56"/>
    </row>
    <row r="17" spans="1:18" ht="16.5" customHeight="1">
      <c r="A17" s="10">
        <v>33270</v>
      </c>
      <c r="B17" s="11">
        <v>13830</v>
      </c>
      <c r="C17" s="11">
        <v>50309</v>
      </c>
      <c r="D17" s="12">
        <f t="shared" si="2"/>
        <v>64139</v>
      </c>
      <c r="E17" s="11">
        <v>0</v>
      </c>
      <c r="F17" s="13">
        <v>5335</v>
      </c>
      <c r="G17" s="14">
        <f t="shared" si="0"/>
        <v>5335</v>
      </c>
      <c r="H17" s="15">
        <f t="shared" si="1"/>
        <v>69474</v>
      </c>
      <c r="M17" s="55"/>
      <c r="N17" s="55"/>
      <c r="O17" s="55"/>
      <c r="P17" s="56"/>
      <c r="Q17" s="55"/>
      <c r="R17" s="56"/>
    </row>
    <row r="18" spans="1:18" ht="16.5" customHeight="1">
      <c r="A18" s="10">
        <v>33298</v>
      </c>
      <c r="B18" s="11">
        <v>7056</v>
      </c>
      <c r="C18" s="11">
        <v>136512</v>
      </c>
      <c r="D18" s="12">
        <f t="shared" si="2"/>
        <v>143568</v>
      </c>
      <c r="E18" s="11">
        <v>104</v>
      </c>
      <c r="F18" s="13">
        <v>11552</v>
      </c>
      <c r="G18" s="14">
        <f t="shared" si="0"/>
        <v>11656</v>
      </c>
      <c r="H18" s="15">
        <f t="shared" si="1"/>
        <v>155224</v>
      </c>
      <c r="M18" s="55"/>
      <c r="N18" s="55"/>
      <c r="O18" s="55"/>
      <c r="P18" s="56"/>
      <c r="Q18" s="55"/>
      <c r="R18" s="56"/>
    </row>
    <row r="19" spans="1:18" ht="16.5" customHeight="1">
      <c r="A19" s="10">
        <v>33329</v>
      </c>
      <c r="B19" s="11">
        <v>3382</v>
      </c>
      <c r="C19" s="11">
        <v>98402</v>
      </c>
      <c r="D19" s="12">
        <f t="shared" si="2"/>
        <v>101784</v>
      </c>
      <c r="E19" s="11">
        <v>21</v>
      </c>
      <c r="F19" s="13">
        <v>12540</v>
      </c>
      <c r="G19" s="14">
        <f t="shared" si="0"/>
        <v>12561</v>
      </c>
      <c r="H19" s="15">
        <f t="shared" si="1"/>
        <v>114345</v>
      </c>
      <c r="M19" s="55"/>
      <c r="N19" s="55"/>
      <c r="O19" s="55"/>
      <c r="P19" s="56"/>
      <c r="Q19" s="55"/>
      <c r="R19" s="56"/>
    </row>
    <row r="20" spans="1:18" ht="16.5" customHeight="1">
      <c r="A20" s="10">
        <v>33359</v>
      </c>
      <c r="B20" s="11">
        <v>9665</v>
      </c>
      <c r="C20" s="11">
        <v>96834</v>
      </c>
      <c r="D20" s="12">
        <f t="shared" si="2"/>
        <v>106499</v>
      </c>
      <c r="E20" s="11">
        <v>35</v>
      </c>
      <c r="F20" s="13">
        <v>11771</v>
      </c>
      <c r="G20" s="14">
        <f t="shared" si="0"/>
        <v>11806</v>
      </c>
      <c r="H20" s="15">
        <f t="shared" si="1"/>
        <v>118305</v>
      </c>
      <c r="M20" s="55"/>
      <c r="N20" s="55"/>
      <c r="O20" s="55"/>
      <c r="P20" s="56"/>
      <c r="Q20" s="55"/>
      <c r="R20" s="56"/>
    </row>
    <row r="21" spans="1:18" ht="16.5" customHeight="1">
      <c r="A21" s="10">
        <v>33390</v>
      </c>
      <c r="B21" s="11">
        <v>6449</v>
      </c>
      <c r="C21" s="11">
        <v>86807</v>
      </c>
      <c r="D21" s="12">
        <f t="shared" si="2"/>
        <v>93256</v>
      </c>
      <c r="E21" s="11">
        <v>0</v>
      </c>
      <c r="F21" s="13">
        <v>8474</v>
      </c>
      <c r="G21" s="14">
        <f t="shared" si="0"/>
        <v>8474</v>
      </c>
      <c r="H21" s="15">
        <f t="shared" si="1"/>
        <v>101730</v>
      </c>
      <c r="M21" s="55"/>
      <c r="N21" s="55"/>
      <c r="O21" s="55"/>
      <c r="P21" s="56"/>
      <c r="Q21" s="55"/>
      <c r="R21" s="56"/>
    </row>
    <row r="22" spans="1:18" ht="16.5" customHeight="1">
      <c r="A22" s="10">
        <v>33420</v>
      </c>
      <c r="B22" s="11">
        <v>9233</v>
      </c>
      <c r="C22" s="11">
        <v>80367</v>
      </c>
      <c r="D22" s="12">
        <f t="shared" si="2"/>
        <v>89600</v>
      </c>
      <c r="E22" s="11">
        <v>0</v>
      </c>
      <c r="F22" s="13">
        <v>9895</v>
      </c>
      <c r="G22" s="14">
        <f t="shared" si="0"/>
        <v>9895</v>
      </c>
      <c r="H22" s="15">
        <f t="shared" si="1"/>
        <v>99495</v>
      </c>
      <c r="M22" s="55"/>
      <c r="N22" s="55"/>
      <c r="O22" s="55"/>
      <c r="P22" s="56"/>
      <c r="Q22" s="55"/>
      <c r="R22" s="56"/>
    </row>
    <row r="23" spans="1:18" ht="16.5" customHeight="1">
      <c r="A23" s="10">
        <v>33451</v>
      </c>
      <c r="B23" s="11">
        <v>31346</v>
      </c>
      <c r="C23" s="11">
        <v>120031</v>
      </c>
      <c r="D23" s="12">
        <f t="shared" si="2"/>
        <v>151377</v>
      </c>
      <c r="E23" s="11">
        <v>58</v>
      </c>
      <c r="F23" s="13">
        <v>9384</v>
      </c>
      <c r="G23" s="14">
        <f t="shared" si="0"/>
        <v>9442</v>
      </c>
      <c r="H23" s="15">
        <f t="shared" si="1"/>
        <v>160819</v>
      </c>
      <c r="M23" s="55"/>
      <c r="N23" s="55"/>
      <c r="O23" s="55"/>
      <c r="P23" s="56"/>
      <c r="Q23" s="55"/>
      <c r="R23" s="56"/>
    </row>
    <row r="24" spans="1:18" ht="16.5" customHeight="1">
      <c r="A24" s="10">
        <v>33482</v>
      </c>
      <c r="B24" s="11">
        <v>18294</v>
      </c>
      <c r="C24" s="11">
        <v>92321</v>
      </c>
      <c r="D24" s="12">
        <f t="shared" si="2"/>
        <v>110615</v>
      </c>
      <c r="E24" s="11">
        <v>105</v>
      </c>
      <c r="F24" s="13">
        <v>6809.49</v>
      </c>
      <c r="G24" s="14">
        <f t="shared" si="0"/>
        <v>6914.49</v>
      </c>
      <c r="H24" s="15">
        <f t="shared" si="1"/>
        <v>117529.49</v>
      </c>
      <c r="M24" s="55"/>
      <c r="N24" s="55"/>
      <c r="O24" s="55"/>
      <c r="P24" s="56"/>
      <c r="Q24" s="55"/>
      <c r="R24" s="56"/>
    </row>
    <row r="25" spans="1:18" ht="16.5" customHeight="1">
      <c r="A25" s="10">
        <v>33512</v>
      </c>
      <c r="B25" s="11">
        <v>21451</v>
      </c>
      <c r="C25" s="11">
        <v>128600</v>
      </c>
      <c r="D25" s="12">
        <f t="shared" si="2"/>
        <v>150051</v>
      </c>
      <c r="E25" s="11">
        <v>3</v>
      </c>
      <c r="F25" s="13">
        <v>8601</v>
      </c>
      <c r="G25" s="14">
        <f t="shared" si="0"/>
        <v>8604</v>
      </c>
      <c r="H25" s="15">
        <f t="shared" si="1"/>
        <v>158655</v>
      </c>
      <c r="M25" s="55"/>
      <c r="N25" s="55"/>
      <c r="O25" s="55"/>
      <c r="P25" s="56"/>
      <c r="Q25" s="55"/>
      <c r="R25" s="56"/>
    </row>
    <row r="26" spans="1:18" ht="16.5" customHeight="1">
      <c r="A26" s="10">
        <v>33543</v>
      </c>
      <c r="B26" s="11">
        <v>15547</v>
      </c>
      <c r="C26" s="11">
        <v>134471</v>
      </c>
      <c r="D26" s="12">
        <f t="shared" si="2"/>
        <v>150018</v>
      </c>
      <c r="E26" s="11">
        <v>0</v>
      </c>
      <c r="F26" s="13">
        <v>8481</v>
      </c>
      <c r="G26" s="14">
        <f t="shared" si="0"/>
        <v>8481</v>
      </c>
      <c r="H26" s="15">
        <f t="shared" si="1"/>
        <v>158499</v>
      </c>
      <c r="M26" s="55"/>
      <c r="N26" s="55"/>
      <c r="O26" s="55"/>
      <c r="P26" s="56"/>
      <c r="Q26" s="55"/>
      <c r="R26" s="56"/>
    </row>
    <row r="27" spans="1:18" ht="16.5" customHeight="1">
      <c r="A27" s="10">
        <v>33573</v>
      </c>
      <c r="B27" s="11">
        <v>14835</v>
      </c>
      <c r="C27" s="11">
        <v>124156</v>
      </c>
      <c r="D27" s="12">
        <f t="shared" si="2"/>
        <v>138991</v>
      </c>
      <c r="E27" s="11">
        <v>60</v>
      </c>
      <c r="F27" s="13">
        <v>11629.49</v>
      </c>
      <c r="G27" s="14">
        <f t="shared" si="0"/>
        <v>11689.49</v>
      </c>
      <c r="H27" s="15">
        <f t="shared" si="1"/>
        <v>150680.49</v>
      </c>
      <c r="M27" s="55"/>
      <c r="N27" s="55"/>
      <c r="O27" s="55"/>
      <c r="P27" s="56"/>
      <c r="Q27" s="55"/>
      <c r="R27" s="56"/>
    </row>
    <row r="28" spans="1:18" ht="16.5" customHeight="1">
      <c r="A28" s="10">
        <v>33604</v>
      </c>
      <c r="B28" s="11">
        <v>12022</v>
      </c>
      <c r="C28" s="11">
        <v>126404</v>
      </c>
      <c r="D28" s="12">
        <f t="shared" si="2"/>
        <v>138426</v>
      </c>
      <c r="E28" s="11">
        <v>31</v>
      </c>
      <c r="F28" s="13">
        <v>9813</v>
      </c>
      <c r="G28" s="14">
        <f t="shared" si="0"/>
        <v>9844</v>
      </c>
      <c r="H28" s="15">
        <f t="shared" si="1"/>
        <v>148270</v>
      </c>
      <c r="M28" s="55"/>
      <c r="N28" s="55"/>
      <c r="O28" s="55"/>
      <c r="P28" s="56"/>
      <c r="Q28" s="55"/>
      <c r="R28" s="56"/>
    </row>
    <row r="29" spans="1:18" ht="16.5" customHeight="1">
      <c r="A29" s="10">
        <v>33635</v>
      </c>
      <c r="B29" s="11">
        <v>6201</v>
      </c>
      <c r="C29" s="11">
        <v>116860</v>
      </c>
      <c r="D29" s="12">
        <f t="shared" si="2"/>
        <v>123061</v>
      </c>
      <c r="E29" s="11">
        <v>64</v>
      </c>
      <c r="F29" s="13">
        <v>9321</v>
      </c>
      <c r="G29" s="14">
        <f t="shared" si="0"/>
        <v>9385</v>
      </c>
      <c r="H29" s="15">
        <f t="shared" si="1"/>
        <v>132446</v>
      </c>
      <c r="M29" s="55"/>
      <c r="N29" s="55"/>
      <c r="O29" s="55"/>
      <c r="P29" s="56"/>
      <c r="Q29" s="55"/>
      <c r="R29" s="56"/>
    </row>
    <row r="30" spans="1:18" ht="16.5" customHeight="1">
      <c r="A30" s="10">
        <v>33664</v>
      </c>
      <c r="B30" s="11">
        <v>4324</v>
      </c>
      <c r="C30" s="11">
        <v>78638</v>
      </c>
      <c r="D30" s="12">
        <f t="shared" si="2"/>
        <v>82962</v>
      </c>
      <c r="E30" s="11">
        <v>70</v>
      </c>
      <c r="F30" s="13">
        <v>11762</v>
      </c>
      <c r="G30" s="14">
        <f t="shared" si="0"/>
        <v>11832</v>
      </c>
      <c r="H30" s="15">
        <f t="shared" si="1"/>
        <v>94794</v>
      </c>
      <c r="M30" s="55"/>
      <c r="N30" s="55"/>
      <c r="O30" s="55"/>
      <c r="P30" s="56"/>
      <c r="Q30" s="55"/>
      <c r="R30" s="56"/>
    </row>
    <row r="31" spans="1:18" ht="16.5" customHeight="1">
      <c r="A31" s="10">
        <v>33695</v>
      </c>
      <c r="B31" s="11">
        <v>6224</v>
      </c>
      <c r="C31" s="11">
        <v>76194</v>
      </c>
      <c r="D31" s="12">
        <f t="shared" si="2"/>
        <v>82418</v>
      </c>
      <c r="E31" s="11">
        <v>31</v>
      </c>
      <c r="F31" s="13">
        <v>11510</v>
      </c>
      <c r="G31" s="14">
        <f t="shared" si="0"/>
        <v>11541</v>
      </c>
      <c r="H31" s="15">
        <f t="shared" si="1"/>
        <v>93959</v>
      </c>
      <c r="M31" s="55"/>
      <c r="N31" s="55"/>
      <c r="O31" s="55"/>
      <c r="P31" s="56"/>
      <c r="Q31" s="55"/>
      <c r="R31" s="56"/>
    </row>
    <row r="32" spans="1:18" ht="16.5" customHeight="1">
      <c r="A32" s="10">
        <v>33725</v>
      </c>
      <c r="B32" s="11">
        <v>5356</v>
      </c>
      <c r="C32" s="11">
        <v>65218</v>
      </c>
      <c r="D32" s="12">
        <f t="shared" si="2"/>
        <v>70574</v>
      </c>
      <c r="E32" s="11">
        <v>141</v>
      </c>
      <c r="F32" s="13">
        <v>10364</v>
      </c>
      <c r="G32" s="14">
        <f t="shared" si="0"/>
        <v>10505</v>
      </c>
      <c r="H32" s="15">
        <f t="shared" si="1"/>
        <v>81079</v>
      </c>
      <c r="M32" s="55"/>
      <c r="N32" s="55"/>
      <c r="O32" s="55"/>
      <c r="P32" s="56"/>
      <c r="Q32" s="55"/>
      <c r="R32" s="56"/>
    </row>
    <row r="33" spans="1:18" ht="16.5" customHeight="1">
      <c r="A33" s="10">
        <v>33756</v>
      </c>
      <c r="B33" s="11">
        <v>7119</v>
      </c>
      <c r="C33" s="11">
        <v>58106</v>
      </c>
      <c r="D33" s="12">
        <f t="shared" si="2"/>
        <v>65225</v>
      </c>
      <c r="E33" s="11">
        <v>63</v>
      </c>
      <c r="F33" s="13">
        <v>11044</v>
      </c>
      <c r="G33" s="14">
        <f t="shared" si="0"/>
        <v>11107</v>
      </c>
      <c r="H33" s="15">
        <f t="shared" si="1"/>
        <v>76332</v>
      </c>
      <c r="M33" s="55"/>
      <c r="N33" s="55"/>
      <c r="O33" s="55"/>
      <c r="P33" s="56"/>
      <c r="Q33" s="55"/>
      <c r="R33" s="56"/>
    </row>
    <row r="34" spans="1:18" ht="16.5" customHeight="1">
      <c r="A34" s="10">
        <v>33786</v>
      </c>
      <c r="B34" s="11">
        <v>11924</v>
      </c>
      <c r="C34" s="11">
        <v>62701</v>
      </c>
      <c r="D34" s="12">
        <f t="shared" si="2"/>
        <v>74625</v>
      </c>
      <c r="E34" s="11">
        <v>125</v>
      </c>
      <c r="F34" s="13">
        <v>16998</v>
      </c>
      <c r="G34" s="14">
        <f t="shared" si="0"/>
        <v>17123</v>
      </c>
      <c r="H34" s="15">
        <f t="shared" si="1"/>
        <v>91748</v>
      </c>
      <c r="M34" s="55"/>
      <c r="N34" s="55"/>
      <c r="O34" s="55"/>
      <c r="P34" s="56"/>
      <c r="Q34" s="55"/>
      <c r="R34" s="56"/>
    </row>
    <row r="35" spans="1:18" ht="16.5" customHeight="1">
      <c r="A35" s="10">
        <v>33817</v>
      </c>
      <c r="B35" s="11">
        <v>8902.49</v>
      </c>
      <c r="C35" s="11">
        <v>55161.49</v>
      </c>
      <c r="D35" s="12">
        <f t="shared" si="2"/>
        <v>64063.979999999996</v>
      </c>
      <c r="E35" s="11">
        <v>222.49</v>
      </c>
      <c r="F35" s="13">
        <v>11410</v>
      </c>
      <c r="G35" s="14">
        <f t="shared" si="0"/>
        <v>11632.49</v>
      </c>
      <c r="H35" s="15">
        <f t="shared" si="1"/>
        <v>75696.47</v>
      </c>
      <c r="M35" s="55"/>
      <c r="N35" s="55"/>
      <c r="O35" s="55"/>
      <c r="P35" s="56"/>
      <c r="Q35" s="55"/>
      <c r="R35" s="56"/>
    </row>
    <row r="36" spans="1:18" ht="16.5" customHeight="1">
      <c r="A36" s="10">
        <v>33848</v>
      </c>
      <c r="B36" s="11">
        <v>7147.49</v>
      </c>
      <c r="C36" s="11">
        <v>44005.49</v>
      </c>
      <c r="D36" s="12">
        <f t="shared" si="2"/>
        <v>51152.979999999996</v>
      </c>
      <c r="E36" s="11">
        <v>128.49</v>
      </c>
      <c r="F36" s="13">
        <v>17610</v>
      </c>
      <c r="G36" s="14">
        <f t="shared" si="0"/>
        <v>17738.490000000002</v>
      </c>
      <c r="H36" s="15">
        <f t="shared" si="1"/>
        <v>68891.47</v>
      </c>
      <c r="M36" s="55"/>
      <c r="N36" s="55"/>
      <c r="O36" s="55"/>
      <c r="P36" s="56"/>
      <c r="Q36" s="55"/>
      <c r="R36" s="56"/>
    </row>
    <row r="37" spans="1:18" ht="16.5" customHeight="1">
      <c r="A37" s="10">
        <v>33878</v>
      </c>
      <c r="B37" s="11">
        <v>7988.45</v>
      </c>
      <c r="C37" s="11">
        <v>55748.45</v>
      </c>
      <c r="D37" s="12">
        <f t="shared" si="2"/>
        <v>63736.899999999994</v>
      </c>
      <c r="E37" s="11">
        <v>142.44999999999999</v>
      </c>
      <c r="F37" s="13">
        <v>16862</v>
      </c>
      <c r="G37" s="14">
        <f t="shared" si="0"/>
        <v>17004.45</v>
      </c>
      <c r="H37" s="15">
        <f t="shared" si="1"/>
        <v>80741.349999999991</v>
      </c>
      <c r="M37" s="55"/>
      <c r="N37" s="55"/>
      <c r="O37" s="55"/>
      <c r="P37" s="56"/>
      <c r="Q37" s="55"/>
      <c r="R37" s="56"/>
    </row>
    <row r="38" spans="1:18" ht="16.5" customHeight="1">
      <c r="A38" s="10">
        <v>33909</v>
      </c>
      <c r="B38" s="11">
        <v>2891.45</v>
      </c>
      <c r="C38" s="11">
        <v>43276.45</v>
      </c>
      <c r="D38" s="12">
        <f t="shared" si="2"/>
        <v>46167.899999999994</v>
      </c>
      <c r="E38" s="11">
        <v>149.44999999999999</v>
      </c>
      <c r="F38" s="13">
        <v>15446</v>
      </c>
      <c r="G38" s="14">
        <f t="shared" si="0"/>
        <v>15595.45</v>
      </c>
      <c r="H38" s="15">
        <f t="shared" si="1"/>
        <v>61763.349999999991</v>
      </c>
      <c r="M38" s="55"/>
      <c r="N38" s="55"/>
      <c r="O38" s="55"/>
      <c r="P38" s="56"/>
      <c r="Q38" s="55"/>
      <c r="R38" s="56"/>
    </row>
    <row r="39" spans="1:18" ht="16.5" customHeight="1">
      <c r="A39" s="10">
        <v>33939</v>
      </c>
      <c r="B39" s="11">
        <v>3980.45</v>
      </c>
      <c r="C39" s="11">
        <v>68911.45</v>
      </c>
      <c r="D39" s="12">
        <f t="shared" si="2"/>
        <v>72891.899999999994</v>
      </c>
      <c r="E39" s="11">
        <v>154.44999999999999</v>
      </c>
      <c r="F39" s="13">
        <v>19324</v>
      </c>
      <c r="G39" s="14">
        <f t="shared" si="0"/>
        <v>19478.45</v>
      </c>
      <c r="H39" s="15">
        <f t="shared" si="1"/>
        <v>92370.349999999991</v>
      </c>
      <c r="M39" s="55"/>
      <c r="N39" s="55"/>
      <c r="O39" s="55"/>
      <c r="P39" s="56"/>
      <c r="Q39" s="55"/>
      <c r="R39" s="56"/>
    </row>
    <row r="40" spans="1:18" ht="16.5" customHeight="1">
      <c r="A40" s="10">
        <v>33970</v>
      </c>
      <c r="B40" s="11">
        <v>1224.45</v>
      </c>
      <c r="C40" s="11">
        <v>35147.449999999997</v>
      </c>
      <c r="D40" s="12">
        <f t="shared" si="2"/>
        <v>36371.899999999994</v>
      </c>
      <c r="E40" s="11">
        <v>29.45</v>
      </c>
      <c r="F40" s="13">
        <v>11272</v>
      </c>
      <c r="G40" s="14">
        <f t="shared" si="0"/>
        <v>11301.45</v>
      </c>
      <c r="H40" s="15">
        <f t="shared" si="1"/>
        <v>47673.349999999991</v>
      </c>
      <c r="M40" s="55"/>
      <c r="N40" s="55"/>
      <c r="O40" s="55"/>
      <c r="P40" s="56"/>
      <c r="Q40" s="55"/>
      <c r="R40" s="56"/>
    </row>
    <row r="41" spans="1:18" ht="16.5" customHeight="1">
      <c r="A41" s="10">
        <v>34001</v>
      </c>
      <c r="B41" s="11">
        <v>1015.5</v>
      </c>
      <c r="C41" s="11">
        <v>61361.45</v>
      </c>
      <c r="D41" s="12">
        <f t="shared" si="2"/>
        <v>62376.95</v>
      </c>
      <c r="E41" s="11">
        <v>49.45</v>
      </c>
      <c r="F41" s="13">
        <v>16448</v>
      </c>
      <c r="G41" s="14">
        <f t="shared" si="0"/>
        <v>16497.45</v>
      </c>
      <c r="H41" s="15">
        <f t="shared" si="1"/>
        <v>78874.399999999994</v>
      </c>
      <c r="M41" s="55"/>
      <c r="N41" s="55"/>
      <c r="O41" s="55"/>
      <c r="P41" s="56"/>
      <c r="Q41" s="55"/>
      <c r="R41" s="56"/>
    </row>
    <row r="42" spans="1:18" ht="16.5" customHeight="1">
      <c r="A42" s="10">
        <v>34029</v>
      </c>
      <c r="B42" s="11">
        <v>2700.659999</v>
      </c>
      <c r="C42" s="11">
        <v>80058.45</v>
      </c>
      <c r="D42" s="12">
        <f t="shared" si="2"/>
        <v>82759.109998999993</v>
      </c>
      <c r="E42" s="11">
        <v>35.450000000000003</v>
      </c>
      <c r="F42" s="13">
        <v>18855</v>
      </c>
      <c r="G42" s="14">
        <f t="shared" si="0"/>
        <v>18890.45</v>
      </c>
      <c r="H42" s="15">
        <f t="shared" si="1"/>
        <v>101649.55999899999</v>
      </c>
      <c r="M42" s="55"/>
      <c r="N42" s="55"/>
      <c r="O42" s="55"/>
      <c r="P42" s="56"/>
      <c r="Q42" s="55"/>
      <c r="R42" s="56"/>
    </row>
    <row r="43" spans="1:18" ht="16.5" customHeight="1">
      <c r="A43" s="10">
        <v>34060</v>
      </c>
      <c r="B43" s="11">
        <v>5292.4999989999997</v>
      </c>
      <c r="C43" s="11">
        <v>53556.45</v>
      </c>
      <c r="D43" s="12">
        <f t="shared" si="2"/>
        <v>58848.949998999997</v>
      </c>
      <c r="E43" s="11">
        <v>11</v>
      </c>
      <c r="F43" s="13">
        <v>11820</v>
      </c>
      <c r="G43" s="14">
        <f t="shared" si="0"/>
        <v>11831</v>
      </c>
      <c r="H43" s="15">
        <f t="shared" si="1"/>
        <v>70679.949999000004</v>
      </c>
      <c r="M43" s="55"/>
      <c r="N43" s="55"/>
      <c r="O43" s="55"/>
      <c r="P43" s="56"/>
      <c r="Q43" s="55"/>
      <c r="R43" s="56"/>
    </row>
    <row r="44" spans="1:18" ht="16.5" customHeight="1">
      <c r="A44" s="10">
        <v>34090</v>
      </c>
      <c r="B44" s="11">
        <v>7111.4999989999997</v>
      </c>
      <c r="C44" s="11">
        <v>40982.449999999997</v>
      </c>
      <c r="D44" s="12">
        <f t="shared" si="2"/>
        <v>48093.949998999997</v>
      </c>
      <c r="E44" s="11">
        <v>0</v>
      </c>
      <c r="F44" s="13">
        <v>14972</v>
      </c>
      <c r="G44" s="14">
        <f t="shared" si="0"/>
        <v>14972</v>
      </c>
      <c r="H44" s="15">
        <f t="shared" si="1"/>
        <v>63065.949998999997</v>
      </c>
      <c r="M44" s="55"/>
      <c r="N44" s="55"/>
      <c r="O44" s="55"/>
      <c r="P44" s="56"/>
      <c r="Q44" s="55"/>
      <c r="R44" s="56"/>
    </row>
    <row r="45" spans="1:18" ht="16.5" customHeight="1">
      <c r="A45" s="10">
        <v>34121</v>
      </c>
      <c r="B45" s="11">
        <v>13052.499999899999</v>
      </c>
      <c r="C45" s="11">
        <v>46408.45</v>
      </c>
      <c r="D45" s="12">
        <f t="shared" si="2"/>
        <v>59460.949999899996</v>
      </c>
      <c r="E45" s="11">
        <v>66.45</v>
      </c>
      <c r="F45" s="13">
        <v>17048</v>
      </c>
      <c r="G45" s="14">
        <f t="shared" si="0"/>
        <v>17114.45</v>
      </c>
      <c r="H45" s="15">
        <f t="shared" si="1"/>
        <v>76575.399999899993</v>
      </c>
      <c r="M45" s="55"/>
      <c r="N45" s="55"/>
      <c r="O45" s="55"/>
      <c r="P45" s="56"/>
      <c r="Q45" s="55"/>
      <c r="R45" s="56"/>
    </row>
    <row r="46" spans="1:18" ht="16.5" customHeight="1">
      <c r="A46" s="10">
        <v>34151</v>
      </c>
      <c r="B46" s="11">
        <v>24245.499999</v>
      </c>
      <c r="C46" s="11">
        <v>55815.45</v>
      </c>
      <c r="D46" s="12">
        <f t="shared" si="2"/>
        <v>80060.949999000004</v>
      </c>
      <c r="E46" s="11">
        <v>119.45</v>
      </c>
      <c r="F46" s="13">
        <v>11934</v>
      </c>
      <c r="G46" s="14">
        <f t="shared" si="0"/>
        <v>12053.45</v>
      </c>
      <c r="H46" s="15">
        <f t="shared" si="1"/>
        <v>92114.399999000001</v>
      </c>
      <c r="M46" s="55"/>
      <c r="N46" s="55"/>
      <c r="O46" s="55"/>
      <c r="P46" s="56"/>
      <c r="Q46" s="55"/>
      <c r="R46" s="56"/>
    </row>
    <row r="47" spans="1:18" ht="16.5" customHeight="1">
      <c r="A47" s="10">
        <v>34182</v>
      </c>
      <c r="B47" s="11">
        <v>23921.499999899999</v>
      </c>
      <c r="C47" s="11">
        <v>73533.45</v>
      </c>
      <c r="D47" s="12">
        <f t="shared" si="2"/>
        <v>97454.949999899996</v>
      </c>
      <c r="E47" s="11">
        <v>3.45</v>
      </c>
      <c r="F47" s="13">
        <v>18292</v>
      </c>
      <c r="G47" s="14">
        <f t="shared" si="0"/>
        <v>18295.45</v>
      </c>
      <c r="H47" s="15">
        <f t="shared" si="1"/>
        <v>115750.39999989999</v>
      </c>
      <c r="M47" s="55"/>
      <c r="N47" s="55"/>
      <c r="O47" s="55"/>
      <c r="P47" s="56"/>
      <c r="Q47" s="55"/>
      <c r="R47" s="56"/>
    </row>
    <row r="48" spans="1:18" ht="16.5" customHeight="1">
      <c r="A48" s="10">
        <v>34213</v>
      </c>
      <c r="B48" s="11">
        <v>21661.499999</v>
      </c>
      <c r="C48" s="11">
        <v>123394.45</v>
      </c>
      <c r="D48" s="12">
        <f t="shared" si="2"/>
        <v>145055.949999</v>
      </c>
      <c r="E48" s="11">
        <v>19.45</v>
      </c>
      <c r="F48" s="13">
        <v>24470</v>
      </c>
      <c r="G48" s="14">
        <f t="shared" si="0"/>
        <v>24489.45</v>
      </c>
      <c r="H48" s="15">
        <f t="shared" si="1"/>
        <v>169545.39999900002</v>
      </c>
      <c r="M48" s="55"/>
      <c r="N48" s="55"/>
      <c r="O48" s="55"/>
      <c r="P48" s="56"/>
      <c r="Q48" s="55"/>
      <c r="R48" s="56"/>
    </row>
    <row r="49" spans="1:18" ht="16.5" customHeight="1">
      <c r="A49" s="10">
        <v>34243</v>
      </c>
      <c r="B49" s="11">
        <v>15116.499999899999</v>
      </c>
      <c r="C49" s="11">
        <v>94967.45</v>
      </c>
      <c r="D49" s="12">
        <f t="shared" si="2"/>
        <v>110083.9499999</v>
      </c>
      <c r="E49" s="11">
        <v>18.45</v>
      </c>
      <c r="F49" s="13">
        <v>20417</v>
      </c>
      <c r="G49" s="14">
        <f t="shared" si="0"/>
        <v>20435.45</v>
      </c>
      <c r="H49" s="15">
        <f t="shared" si="1"/>
        <v>130519.39999989999</v>
      </c>
      <c r="M49" s="55"/>
      <c r="N49" s="55"/>
      <c r="O49" s="55"/>
      <c r="P49" s="56"/>
      <c r="Q49" s="55"/>
      <c r="R49" s="56"/>
    </row>
    <row r="50" spans="1:18" ht="16.5" customHeight="1">
      <c r="A50" s="10">
        <v>34274</v>
      </c>
      <c r="B50" s="11">
        <v>9773.4999989999997</v>
      </c>
      <c r="C50" s="11">
        <v>81585</v>
      </c>
      <c r="D50" s="12">
        <f t="shared" si="2"/>
        <v>91358.499998999992</v>
      </c>
      <c r="E50" s="11">
        <v>32.450000000000003</v>
      </c>
      <c r="F50" s="13">
        <v>23637</v>
      </c>
      <c r="G50" s="14">
        <f t="shared" si="0"/>
        <v>23669.45</v>
      </c>
      <c r="H50" s="15">
        <f t="shared" si="1"/>
        <v>115027.94999899999</v>
      </c>
      <c r="M50" s="55"/>
      <c r="N50" s="55"/>
      <c r="O50" s="55"/>
      <c r="P50" s="56"/>
      <c r="Q50" s="55"/>
      <c r="R50" s="56"/>
    </row>
    <row r="51" spans="1:18" ht="16.5" customHeight="1">
      <c r="A51" s="10">
        <v>34304</v>
      </c>
      <c r="B51" s="11">
        <v>18513.49999</v>
      </c>
      <c r="C51" s="11">
        <v>109827.49</v>
      </c>
      <c r="D51" s="12">
        <f t="shared" si="2"/>
        <v>128340.98999</v>
      </c>
      <c r="E51" s="11">
        <v>3.45</v>
      </c>
      <c r="F51" s="13">
        <v>25901</v>
      </c>
      <c r="G51" s="14">
        <f t="shared" si="0"/>
        <v>25904.45</v>
      </c>
      <c r="H51" s="15">
        <f t="shared" si="1"/>
        <v>154245.43999000001</v>
      </c>
      <c r="M51" s="55"/>
      <c r="N51" s="55"/>
      <c r="O51" s="55"/>
      <c r="P51" s="56"/>
      <c r="Q51" s="55"/>
      <c r="R51" s="56"/>
    </row>
    <row r="52" spans="1:18" ht="16.5" customHeight="1">
      <c r="A52" s="10">
        <v>34335</v>
      </c>
      <c r="B52" s="11">
        <v>8096.3490200000006</v>
      </c>
      <c r="C52" s="11">
        <v>100591.10849000019</v>
      </c>
      <c r="D52" s="12">
        <f t="shared" si="2"/>
        <v>108687.45751000018</v>
      </c>
      <c r="E52" s="11">
        <v>22.6572</v>
      </c>
      <c r="F52" s="13">
        <v>23097</v>
      </c>
      <c r="G52" s="14">
        <f t="shared" si="0"/>
        <v>23119.657200000001</v>
      </c>
      <c r="H52" s="15">
        <f t="shared" si="1"/>
        <v>131807.11471000017</v>
      </c>
      <c r="M52" s="55"/>
      <c r="N52" s="55"/>
      <c r="O52" s="55"/>
      <c r="P52" s="56"/>
      <c r="Q52" s="55"/>
      <c r="R52" s="56"/>
    </row>
    <row r="53" spans="1:18" ht="16.5" customHeight="1">
      <c r="A53" s="10">
        <v>34366</v>
      </c>
      <c r="B53" s="11">
        <v>5308.7178400000003</v>
      </c>
      <c r="C53" s="11">
        <v>91507.934800000163</v>
      </c>
      <c r="D53" s="12">
        <f t="shared" si="2"/>
        <v>96816.65264000016</v>
      </c>
      <c r="E53" s="11">
        <v>9.2059200000000008</v>
      </c>
      <c r="F53" s="13">
        <v>23873.45</v>
      </c>
      <c r="G53" s="14">
        <f t="shared" si="0"/>
        <v>23882.655920000001</v>
      </c>
      <c r="H53" s="15">
        <f t="shared" si="1"/>
        <v>120699.30856000017</v>
      </c>
      <c r="M53" s="55"/>
      <c r="N53" s="55"/>
      <c r="O53" s="55"/>
      <c r="P53" s="56"/>
      <c r="Q53" s="55"/>
      <c r="R53" s="56"/>
    </row>
    <row r="54" spans="1:18" ht="16.5" customHeight="1">
      <c r="A54" s="10">
        <v>34394</v>
      </c>
      <c r="B54" s="11">
        <v>2990.8948799999998</v>
      </c>
      <c r="C54" s="11">
        <v>94353.386120000185</v>
      </c>
      <c r="D54" s="12">
        <f t="shared" si="2"/>
        <v>97344.281000000192</v>
      </c>
      <c r="E54" s="11">
        <v>0</v>
      </c>
      <c r="F54" s="13">
        <v>23960.45</v>
      </c>
      <c r="G54" s="14">
        <f t="shared" si="0"/>
        <v>23960.45</v>
      </c>
      <c r="H54" s="15">
        <f t="shared" si="1"/>
        <v>121304.73100000019</v>
      </c>
      <c r="M54" s="55"/>
      <c r="N54" s="55"/>
      <c r="O54" s="55"/>
      <c r="P54" s="56"/>
      <c r="Q54" s="55"/>
      <c r="R54" s="56"/>
    </row>
    <row r="55" spans="1:18" ht="16.5" customHeight="1">
      <c r="A55" s="10">
        <v>34425</v>
      </c>
      <c r="B55" s="11">
        <v>3214.6414100000002</v>
      </c>
      <c r="C55" s="11">
        <v>53092.00392000001</v>
      </c>
      <c r="D55" s="12">
        <f t="shared" si="2"/>
        <v>56306.645330000014</v>
      </c>
      <c r="E55" s="11">
        <v>84.974159999999998</v>
      </c>
      <c r="F55" s="13">
        <v>21818.45</v>
      </c>
      <c r="G55" s="14">
        <f t="shared" si="0"/>
        <v>21903.424160000002</v>
      </c>
      <c r="H55" s="15">
        <f t="shared" si="1"/>
        <v>78210.069490000024</v>
      </c>
      <c r="M55" s="55"/>
      <c r="N55" s="55"/>
      <c r="O55" s="55"/>
      <c r="P55" s="56"/>
      <c r="Q55" s="55"/>
      <c r="R55" s="56"/>
    </row>
    <row r="56" spans="1:18" ht="16.5" customHeight="1">
      <c r="A56" s="10">
        <v>34455</v>
      </c>
      <c r="B56" s="11">
        <v>7883.7614999999978</v>
      </c>
      <c r="C56" s="11">
        <v>75994.689990000115</v>
      </c>
      <c r="D56" s="12">
        <f t="shared" si="2"/>
        <v>83878.451490000109</v>
      </c>
      <c r="E56" s="11">
        <v>135.00123000000002</v>
      </c>
      <c r="F56" s="13">
        <v>23461</v>
      </c>
      <c r="G56" s="14">
        <f t="shared" si="0"/>
        <v>23596.001230000002</v>
      </c>
      <c r="H56" s="15">
        <f t="shared" si="1"/>
        <v>107474.45272000012</v>
      </c>
      <c r="M56" s="55"/>
      <c r="N56" s="55"/>
      <c r="O56" s="55"/>
      <c r="P56" s="56"/>
      <c r="Q56" s="55"/>
      <c r="R56" s="56"/>
    </row>
    <row r="57" spans="1:18" ht="16.5" customHeight="1">
      <c r="A57" s="10">
        <v>34486</v>
      </c>
      <c r="B57" s="11">
        <v>19852.210840000014</v>
      </c>
      <c r="C57" s="11">
        <v>96476.261769999997</v>
      </c>
      <c r="D57" s="12">
        <f t="shared" si="2"/>
        <v>116328.47261000001</v>
      </c>
      <c r="E57" s="11">
        <v>93.653899999999993</v>
      </c>
      <c r="F57" s="13">
        <v>19196</v>
      </c>
      <c r="G57" s="14">
        <f t="shared" si="0"/>
        <v>19289.653900000001</v>
      </c>
      <c r="H57" s="15">
        <f t="shared" si="1"/>
        <v>135618.12651</v>
      </c>
      <c r="M57" s="55"/>
      <c r="N57" s="55"/>
      <c r="O57" s="55"/>
      <c r="P57" s="56"/>
      <c r="Q57" s="55"/>
      <c r="R57" s="56"/>
    </row>
    <row r="58" spans="1:18" ht="16.5" customHeight="1">
      <c r="A58" s="10">
        <v>34516</v>
      </c>
      <c r="B58" s="11">
        <v>34535.659139999996</v>
      </c>
      <c r="C58" s="11">
        <v>114775.57460000007</v>
      </c>
      <c r="D58" s="12">
        <f t="shared" si="2"/>
        <v>149311.23374000005</v>
      </c>
      <c r="E58" s="11">
        <v>63.90558</v>
      </c>
      <c r="F58" s="13">
        <v>27563</v>
      </c>
      <c r="G58" s="14">
        <f t="shared" si="0"/>
        <v>27626.905579999999</v>
      </c>
      <c r="H58" s="15">
        <f t="shared" si="1"/>
        <v>176938.13932000005</v>
      </c>
      <c r="M58" s="55"/>
      <c r="N58" s="55"/>
      <c r="O58" s="55"/>
      <c r="P58" s="56"/>
      <c r="Q58" s="55"/>
      <c r="R58" s="56"/>
    </row>
    <row r="59" spans="1:18" ht="16.5" customHeight="1">
      <c r="A59" s="10">
        <v>34547</v>
      </c>
      <c r="B59" s="11">
        <v>50974.892469999984</v>
      </c>
      <c r="C59" s="11">
        <v>226191.03052999984</v>
      </c>
      <c r="D59" s="12">
        <f t="shared" si="2"/>
        <v>277165.92299999984</v>
      </c>
      <c r="E59" s="11">
        <v>19.98366</v>
      </c>
      <c r="F59" s="13">
        <v>31917</v>
      </c>
      <c r="G59" s="14">
        <f t="shared" si="0"/>
        <v>31936.983660000002</v>
      </c>
      <c r="H59" s="15">
        <f t="shared" si="1"/>
        <v>309102.90665999986</v>
      </c>
      <c r="M59" s="55"/>
      <c r="N59" s="55"/>
      <c r="O59" s="55"/>
      <c r="P59" s="56"/>
      <c r="Q59" s="55"/>
      <c r="R59" s="56"/>
    </row>
    <row r="60" spans="1:18" ht="16.5" customHeight="1">
      <c r="A60" s="10">
        <v>34578</v>
      </c>
      <c r="B60" s="11">
        <v>49737.411249999997</v>
      </c>
      <c r="C60" s="11">
        <v>208559.3536299995</v>
      </c>
      <c r="D60" s="12">
        <f t="shared" si="2"/>
        <v>258296.76487999951</v>
      </c>
      <c r="E60" s="11">
        <v>99.513120000000001</v>
      </c>
      <c r="F60" s="13">
        <v>31679</v>
      </c>
      <c r="G60" s="14">
        <f t="shared" si="0"/>
        <v>31778.51312</v>
      </c>
      <c r="H60" s="15">
        <f t="shared" si="1"/>
        <v>290075.27799999953</v>
      </c>
      <c r="M60" s="55"/>
      <c r="N60" s="55"/>
      <c r="O60" s="55"/>
      <c r="P60" s="56"/>
      <c r="Q60" s="55"/>
      <c r="R60" s="56"/>
    </row>
    <row r="61" spans="1:18" ht="16.5" customHeight="1">
      <c r="A61" s="10">
        <v>34608</v>
      </c>
      <c r="B61" s="11">
        <v>48308.201399999991</v>
      </c>
      <c r="C61" s="11">
        <v>300402.27829000039</v>
      </c>
      <c r="D61" s="12">
        <f t="shared" si="2"/>
        <v>348710.47969000041</v>
      </c>
      <c r="E61" s="11">
        <v>199.70064000000002</v>
      </c>
      <c r="F61" s="13">
        <v>37288</v>
      </c>
      <c r="G61" s="14">
        <f t="shared" si="0"/>
        <v>37487.700640000003</v>
      </c>
      <c r="H61" s="15">
        <f t="shared" si="1"/>
        <v>386198.18033000041</v>
      </c>
      <c r="M61" s="55"/>
      <c r="N61" s="55"/>
      <c r="O61" s="55"/>
      <c r="P61" s="56"/>
      <c r="Q61" s="55"/>
      <c r="R61" s="56"/>
    </row>
    <row r="62" spans="1:18" ht="16.5" customHeight="1">
      <c r="A62" s="10">
        <v>34639</v>
      </c>
      <c r="B62" s="11">
        <v>39789.676909999987</v>
      </c>
      <c r="C62" s="11">
        <v>298943.39172999962</v>
      </c>
      <c r="D62" s="12">
        <f t="shared" si="2"/>
        <v>338733.0686399996</v>
      </c>
      <c r="E62" s="11">
        <v>65.965999999999994</v>
      </c>
      <c r="F62" s="13">
        <v>41262</v>
      </c>
      <c r="G62" s="14">
        <f t="shared" si="0"/>
        <v>41327.966</v>
      </c>
      <c r="H62" s="15">
        <f t="shared" si="1"/>
        <v>380061.03463999962</v>
      </c>
      <c r="M62" s="55"/>
      <c r="N62" s="55"/>
      <c r="O62" s="55"/>
      <c r="P62" s="56"/>
      <c r="Q62" s="55"/>
      <c r="R62" s="56"/>
    </row>
    <row r="63" spans="1:18" ht="16.5" customHeight="1">
      <c r="A63" s="10">
        <v>34669</v>
      </c>
      <c r="B63" s="11">
        <v>37979.063249999992</v>
      </c>
      <c r="C63" s="11">
        <v>225810.80209000019</v>
      </c>
      <c r="D63" s="12">
        <f t="shared" si="2"/>
        <v>263789.86534000019</v>
      </c>
      <c r="E63" s="11">
        <v>75.193850000000012</v>
      </c>
      <c r="F63" s="13">
        <v>40734</v>
      </c>
      <c r="G63" s="14">
        <f t="shared" si="0"/>
        <v>40809.193850000003</v>
      </c>
      <c r="H63" s="15">
        <f t="shared" si="1"/>
        <v>304599.05919000017</v>
      </c>
      <c r="M63" s="55"/>
      <c r="N63" s="55"/>
      <c r="O63" s="55"/>
      <c r="P63" s="56"/>
      <c r="Q63" s="55"/>
      <c r="R63" s="56"/>
    </row>
    <row r="64" spans="1:18" ht="16.5" customHeight="1">
      <c r="A64" s="10">
        <v>34700</v>
      </c>
      <c r="B64" s="11">
        <v>18558</v>
      </c>
      <c r="C64" s="11">
        <v>137612</v>
      </c>
      <c r="D64" s="12">
        <f t="shared" si="2"/>
        <v>156170</v>
      </c>
      <c r="E64" s="11">
        <v>249</v>
      </c>
      <c r="F64" s="13">
        <v>25135</v>
      </c>
      <c r="G64" s="14">
        <f t="shared" si="0"/>
        <v>25384</v>
      </c>
      <c r="H64" s="15">
        <f t="shared" si="1"/>
        <v>181554</v>
      </c>
      <c r="M64" s="55"/>
      <c r="N64" s="55"/>
      <c r="O64" s="55"/>
      <c r="P64" s="56"/>
      <c r="Q64" s="55"/>
      <c r="R64" s="56"/>
    </row>
    <row r="65" spans="1:18" ht="16.5" customHeight="1">
      <c r="A65" s="10">
        <v>34731</v>
      </c>
      <c r="B65" s="11">
        <v>11225</v>
      </c>
      <c r="C65" s="11">
        <v>124048</v>
      </c>
      <c r="D65" s="12">
        <f t="shared" si="2"/>
        <v>135273</v>
      </c>
      <c r="E65" s="11">
        <v>283</v>
      </c>
      <c r="F65" s="13">
        <v>33413.455000000002</v>
      </c>
      <c r="G65" s="14">
        <f t="shared" si="0"/>
        <v>33696.455000000002</v>
      </c>
      <c r="H65" s="15">
        <f t="shared" si="1"/>
        <v>168969.45500000002</v>
      </c>
      <c r="M65" s="55"/>
      <c r="N65" s="55"/>
      <c r="O65" s="55"/>
      <c r="P65" s="56"/>
      <c r="Q65" s="55"/>
      <c r="R65" s="56"/>
    </row>
    <row r="66" spans="1:18" ht="16.5" customHeight="1">
      <c r="A66" s="10">
        <v>34759</v>
      </c>
      <c r="B66" s="11">
        <v>7179</v>
      </c>
      <c r="C66" s="11">
        <v>156178</v>
      </c>
      <c r="D66" s="12">
        <f t="shared" si="2"/>
        <v>163357</v>
      </c>
      <c r="E66" s="11">
        <v>16</v>
      </c>
      <c r="F66" s="13">
        <v>35744</v>
      </c>
      <c r="G66" s="14">
        <f t="shared" si="0"/>
        <v>35760</v>
      </c>
      <c r="H66" s="15">
        <f t="shared" si="1"/>
        <v>199117</v>
      </c>
      <c r="M66" s="55"/>
      <c r="N66" s="55"/>
      <c r="O66" s="55"/>
      <c r="P66" s="56"/>
      <c r="Q66" s="55"/>
      <c r="R66" s="56"/>
    </row>
    <row r="67" spans="1:18" ht="16.5" customHeight="1">
      <c r="A67" s="10">
        <v>34790</v>
      </c>
      <c r="B67" s="11">
        <v>13913.49</v>
      </c>
      <c r="C67" s="11">
        <v>171250.49</v>
      </c>
      <c r="D67" s="12">
        <f t="shared" si="2"/>
        <v>185163.97999999998</v>
      </c>
      <c r="E67" s="11">
        <v>300.49</v>
      </c>
      <c r="F67" s="13">
        <v>28998</v>
      </c>
      <c r="G67" s="14">
        <f t="shared" si="0"/>
        <v>29298.49</v>
      </c>
      <c r="H67" s="15">
        <f t="shared" si="1"/>
        <v>214462.46999999997</v>
      </c>
      <c r="M67" s="55"/>
      <c r="N67" s="55"/>
      <c r="O67" s="55"/>
      <c r="P67" s="56"/>
      <c r="Q67" s="55"/>
      <c r="R67" s="56"/>
    </row>
    <row r="68" spans="1:18" ht="16.5" customHeight="1">
      <c r="A68" s="10">
        <v>34820</v>
      </c>
      <c r="B68" s="11">
        <v>12394.49</v>
      </c>
      <c r="C68" s="11">
        <v>179580.49</v>
      </c>
      <c r="D68" s="12">
        <f t="shared" si="2"/>
        <v>191974.97999999998</v>
      </c>
      <c r="E68" s="11">
        <v>78.489999999999995</v>
      </c>
      <c r="F68" s="13">
        <v>27793</v>
      </c>
      <c r="G68" s="14">
        <f t="shared" si="0"/>
        <v>27871.49</v>
      </c>
      <c r="H68" s="15">
        <f t="shared" si="1"/>
        <v>219846.46999999997</v>
      </c>
      <c r="M68" s="55"/>
      <c r="N68" s="55"/>
      <c r="O68" s="55"/>
      <c r="P68" s="56"/>
      <c r="Q68" s="55"/>
      <c r="R68" s="56"/>
    </row>
    <row r="69" spans="1:18" ht="16.5" customHeight="1">
      <c r="A69" s="10">
        <v>34851</v>
      </c>
      <c r="B69" s="11">
        <v>24842</v>
      </c>
      <c r="C69" s="11">
        <v>198087.49</v>
      </c>
      <c r="D69" s="12">
        <f t="shared" si="2"/>
        <v>222929.49</v>
      </c>
      <c r="E69" s="11">
        <v>280</v>
      </c>
      <c r="F69" s="13">
        <v>64157.256999999998</v>
      </c>
      <c r="G69" s="14">
        <f t="shared" ref="G69:G132" si="3">E69+F69</f>
        <v>64437.256999999998</v>
      </c>
      <c r="H69" s="15">
        <f t="shared" ref="H69:H132" si="4">G69+D69</f>
        <v>287366.74699999997</v>
      </c>
      <c r="M69" s="55"/>
      <c r="N69" s="55"/>
      <c r="O69" s="55"/>
      <c r="P69" s="56"/>
      <c r="Q69" s="55"/>
      <c r="R69" s="56"/>
    </row>
    <row r="70" spans="1:18" ht="16.5" customHeight="1">
      <c r="A70" s="10">
        <v>34881</v>
      </c>
      <c r="B70" s="11">
        <v>20955.490000000002</v>
      </c>
      <c r="C70" s="11">
        <v>133410.49</v>
      </c>
      <c r="D70" s="12">
        <f t="shared" si="2"/>
        <v>154365.97999999998</v>
      </c>
      <c r="E70" s="11">
        <v>0.49</v>
      </c>
      <c r="F70" s="13">
        <v>41486.218180000003</v>
      </c>
      <c r="G70" s="14">
        <f t="shared" si="3"/>
        <v>41486.708180000001</v>
      </c>
      <c r="H70" s="15">
        <f t="shared" si="4"/>
        <v>195852.68818</v>
      </c>
      <c r="M70" s="55"/>
      <c r="N70" s="55"/>
      <c r="O70" s="55"/>
      <c r="P70" s="56"/>
      <c r="Q70" s="55"/>
      <c r="R70" s="56"/>
    </row>
    <row r="71" spans="1:18" ht="16.5" customHeight="1">
      <c r="A71" s="10">
        <v>34912</v>
      </c>
      <c r="B71" s="11">
        <v>28937.49</v>
      </c>
      <c r="C71" s="11">
        <v>144403.49</v>
      </c>
      <c r="D71" s="12">
        <f t="shared" si="2"/>
        <v>173340.97999999998</v>
      </c>
      <c r="E71" s="11">
        <v>59.49</v>
      </c>
      <c r="F71" s="13">
        <v>50043.645349999999</v>
      </c>
      <c r="G71" s="14">
        <f t="shared" si="3"/>
        <v>50103.135349999997</v>
      </c>
      <c r="H71" s="15">
        <f t="shared" si="4"/>
        <v>223444.11534999998</v>
      </c>
      <c r="M71" s="55"/>
      <c r="N71" s="55"/>
      <c r="O71" s="55"/>
      <c r="P71" s="56"/>
      <c r="Q71" s="55"/>
      <c r="R71" s="56"/>
    </row>
    <row r="72" spans="1:18" ht="16.5" customHeight="1">
      <c r="A72" s="10">
        <v>34943</v>
      </c>
      <c r="B72" s="11">
        <v>18260.490000000002</v>
      </c>
      <c r="C72" s="11">
        <v>176420.49</v>
      </c>
      <c r="D72" s="12">
        <f t="shared" ref="D72:D135" si="5">B72+C72</f>
        <v>194680.97999999998</v>
      </c>
      <c r="E72" s="11">
        <v>198.49</v>
      </c>
      <c r="F72" s="13">
        <v>40639.659229999997</v>
      </c>
      <c r="G72" s="14">
        <f t="shared" si="3"/>
        <v>40838.149229999995</v>
      </c>
      <c r="H72" s="15">
        <f t="shared" si="4"/>
        <v>235519.12922999996</v>
      </c>
      <c r="M72" s="55"/>
      <c r="N72" s="55"/>
      <c r="O72" s="55"/>
      <c r="P72" s="56"/>
      <c r="Q72" s="55"/>
      <c r="R72" s="56"/>
    </row>
    <row r="73" spans="1:18" ht="16.5" customHeight="1">
      <c r="A73" s="10">
        <v>34973</v>
      </c>
      <c r="B73" s="11">
        <v>10513.499</v>
      </c>
      <c r="C73" s="11">
        <v>139357.49900000001</v>
      </c>
      <c r="D73" s="12">
        <f t="shared" si="5"/>
        <v>149870.99800000002</v>
      </c>
      <c r="E73" s="11">
        <v>561.49900000000002</v>
      </c>
      <c r="F73" s="13">
        <v>40276.165359999999</v>
      </c>
      <c r="G73" s="14">
        <f t="shared" si="3"/>
        <v>40837.664360000002</v>
      </c>
      <c r="H73" s="15">
        <f t="shared" si="4"/>
        <v>190708.66236000002</v>
      </c>
      <c r="M73" s="55"/>
      <c r="N73" s="55"/>
      <c r="O73" s="55"/>
      <c r="P73" s="56"/>
      <c r="Q73" s="55"/>
      <c r="R73" s="56"/>
    </row>
    <row r="74" spans="1:18" ht="16.5" customHeight="1">
      <c r="A74" s="10">
        <v>35004</v>
      </c>
      <c r="B74" s="11">
        <v>6292.49</v>
      </c>
      <c r="C74" s="11">
        <v>105544.49</v>
      </c>
      <c r="D74" s="12">
        <f t="shared" si="5"/>
        <v>111836.98000000001</v>
      </c>
      <c r="E74" s="11">
        <v>225.49</v>
      </c>
      <c r="F74" s="13">
        <v>40005.852120000003</v>
      </c>
      <c r="G74" s="14">
        <f t="shared" si="3"/>
        <v>40231.342120000001</v>
      </c>
      <c r="H74" s="15">
        <f t="shared" si="4"/>
        <v>152068.32212000003</v>
      </c>
      <c r="M74" s="55"/>
      <c r="N74" s="55"/>
      <c r="O74" s="55"/>
      <c r="P74" s="56"/>
      <c r="Q74" s="55"/>
      <c r="R74" s="56"/>
    </row>
    <row r="75" spans="1:18" ht="16.5" customHeight="1">
      <c r="A75" s="10">
        <v>35034</v>
      </c>
      <c r="B75" s="11">
        <v>3494.49</v>
      </c>
      <c r="C75" s="11">
        <v>106789.49</v>
      </c>
      <c r="D75" s="12">
        <f t="shared" si="5"/>
        <v>110283.98000000001</v>
      </c>
      <c r="E75" s="11">
        <v>84.49</v>
      </c>
      <c r="F75" s="13">
        <v>50002.967270000001</v>
      </c>
      <c r="G75" s="14">
        <f t="shared" si="3"/>
        <v>50087.457269999999</v>
      </c>
      <c r="H75" s="15">
        <f t="shared" si="4"/>
        <v>160371.43726999999</v>
      </c>
      <c r="M75" s="55"/>
      <c r="N75" s="55"/>
      <c r="O75" s="55"/>
      <c r="P75" s="56"/>
      <c r="Q75" s="55"/>
      <c r="R75" s="56"/>
    </row>
    <row r="76" spans="1:18" ht="16.5" customHeight="1">
      <c r="A76" s="10">
        <v>35065</v>
      </c>
      <c r="B76" s="11">
        <v>2373.4899999999998</v>
      </c>
      <c r="C76" s="11">
        <v>72796.490000000005</v>
      </c>
      <c r="D76" s="12">
        <f t="shared" si="5"/>
        <v>75169.98000000001</v>
      </c>
      <c r="E76" s="11">
        <v>33.49</v>
      </c>
      <c r="F76" s="13">
        <v>32047.821199999998</v>
      </c>
      <c r="G76" s="14">
        <f t="shared" si="3"/>
        <v>32081.3112</v>
      </c>
      <c r="H76" s="15">
        <f t="shared" si="4"/>
        <v>107251.29120000001</v>
      </c>
      <c r="M76" s="55"/>
      <c r="N76" s="55"/>
      <c r="O76" s="55"/>
      <c r="P76" s="56"/>
      <c r="Q76" s="55"/>
      <c r="R76" s="56"/>
    </row>
    <row r="77" spans="1:18" ht="16.5" customHeight="1">
      <c r="A77" s="10">
        <v>35096</v>
      </c>
      <c r="B77" s="11">
        <v>3231.49</v>
      </c>
      <c r="C77" s="11">
        <v>82796.490000000005</v>
      </c>
      <c r="D77" s="12">
        <f t="shared" si="5"/>
        <v>86027.98000000001</v>
      </c>
      <c r="E77" s="11">
        <v>165.49</v>
      </c>
      <c r="F77" s="13">
        <v>32347.804359999998</v>
      </c>
      <c r="G77" s="14">
        <f t="shared" si="3"/>
        <v>32513.29436</v>
      </c>
      <c r="H77" s="15">
        <f t="shared" si="4"/>
        <v>118541.27436000001</v>
      </c>
      <c r="M77" s="55"/>
      <c r="N77" s="55"/>
      <c r="O77" s="55"/>
      <c r="P77" s="56"/>
      <c r="Q77" s="55"/>
      <c r="R77" s="56"/>
    </row>
    <row r="78" spans="1:18" ht="16.5" customHeight="1">
      <c r="A78" s="10">
        <v>35125</v>
      </c>
      <c r="B78" s="11">
        <v>1834.49</v>
      </c>
      <c r="C78" s="11">
        <v>87228.49</v>
      </c>
      <c r="D78" s="12">
        <f t="shared" si="5"/>
        <v>89062.98000000001</v>
      </c>
      <c r="E78" s="11">
        <v>115.49</v>
      </c>
      <c r="F78" s="13">
        <v>37042.812960000003</v>
      </c>
      <c r="G78" s="14">
        <f t="shared" si="3"/>
        <v>37158.302960000001</v>
      </c>
      <c r="H78" s="15">
        <f t="shared" si="4"/>
        <v>126221.28296000001</v>
      </c>
      <c r="M78" s="55"/>
      <c r="N78" s="55"/>
      <c r="O78" s="55"/>
      <c r="P78" s="56"/>
      <c r="Q78" s="55"/>
      <c r="R78" s="56"/>
    </row>
    <row r="79" spans="1:18" ht="16.5" customHeight="1">
      <c r="A79" s="10">
        <v>35156</v>
      </c>
      <c r="B79" s="11">
        <v>1289.49</v>
      </c>
      <c r="C79" s="11">
        <v>85811.49</v>
      </c>
      <c r="D79" s="12">
        <f t="shared" si="5"/>
        <v>87100.98000000001</v>
      </c>
      <c r="E79" s="11">
        <v>137.49</v>
      </c>
      <c r="F79" s="13">
        <v>31964.18447</v>
      </c>
      <c r="G79" s="14">
        <f t="shared" si="3"/>
        <v>32101.674470000002</v>
      </c>
      <c r="H79" s="15">
        <f t="shared" si="4"/>
        <v>119202.65447000001</v>
      </c>
      <c r="M79" s="55"/>
      <c r="N79" s="55"/>
      <c r="O79" s="55"/>
      <c r="P79" s="56"/>
      <c r="Q79" s="55"/>
      <c r="R79" s="56"/>
    </row>
    <row r="80" spans="1:18" ht="16.5" customHeight="1">
      <c r="A80" s="10">
        <v>35186</v>
      </c>
      <c r="B80" s="11">
        <v>8204.49</v>
      </c>
      <c r="C80" s="11">
        <v>100744.49</v>
      </c>
      <c r="D80" s="12">
        <f t="shared" si="5"/>
        <v>108948.98000000001</v>
      </c>
      <c r="E80" s="11">
        <v>133.49</v>
      </c>
      <c r="F80" s="13">
        <v>33112.833460000002</v>
      </c>
      <c r="G80" s="14">
        <f t="shared" si="3"/>
        <v>33246.32346</v>
      </c>
      <c r="H80" s="15">
        <f t="shared" si="4"/>
        <v>142195.30346000002</v>
      </c>
      <c r="M80" s="55"/>
      <c r="N80" s="55"/>
      <c r="O80" s="55"/>
      <c r="P80" s="56"/>
      <c r="Q80" s="55"/>
      <c r="R80" s="56"/>
    </row>
    <row r="81" spans="1:18" ht="16.5" customHeight="1">
      <c r="A81" s="10">
        <v>35217</v>
      </c>
      <c r="B81" s="11">
        <v>15785.49</v>
      </c>
      <c r="C81" s="11">
        <v>93632.49</v>
      </c>
      <c r="D81" s="12">
        <f t="shared" si="5"/>
        <v>109417.98000000001</v>
      </c>
      <c r="E81" s="11">
        <v>461.49</v>
      </c>
      <c r="F81" s="13">
        <v>41039.947999999997</v>
      </c>
      <c r="G81" s="14">
        <f t="shared" si="3"/>
        <v>41501.437999999995</v>
      </c>
      <c r="H81" s="15">
        <f t="shared" si="4"/>
        <v>150919.41800000001</v>
      </c>
      <c r="M81" s="55"/>
      <c r="N81" s="55"/>
      <c r="O81" s="55"/>
      <c r="P81" s="56"/>
      <c r="Q81" s="55"/>
      <c r="R81" s="56"/>
    </row>
    <row r="82" spans="1:18" ht="16.5" customHeight="1">
      <c r="A82" s="10">
        <v>35247</v>
      </c>
      <c r="B82" s="11">
        <v>24013.49</v>
      </c>
      <c r="C82" s="11">
        <v>127997.49</v>
      </c>
      <c r="D82" s="12">
        <f t="shared" si="5"/>
        <v>152010.98000000001</v>
      </c>
      <c r="E82" s="11">
        <v>142.49</v>
      </c>
      <c r="F82" s="13">
        <v>31238.178</v>
      </c>
      <c r="G82" s="14">
        <f t="shared" si="3"/>
        <v>31380.668000000001</v>
      </c>
      <c r="H82" s="15">
        <f t="shared" si="4"/>
        <v>183391.64800000002</v>
      </c>
      <c r="M82" s="55"/>
      <c r="N82" s="55"/>
      <c r="O82" s="55"/>
      <c r="P82" s="56"/>
      <c r="Q82" s="55"/>
      <c r="R82" s="56"/>
    </row>
    <row r="83" spans="1:18" ht="16.5" customHeight="1">
      <c r="A83" s="10">
        <v>35278</v>
      </c>
      <c r="B83" s="11">
        <v>16443.490000000002</v>
      </c>
      <c r="C83" s="11">
        <v>178535.49</v>
      </c>
      <c r="D83" s="12">
        <f t="shared" si="5"/>
        <v>194978.97999999998</v>
      </c>
      <c r="E83" s="11">
        <v>111.49</v>
      </c>
      <c r="F83" s="13">
        <v>36434.239000000001</v>
      </c>
      <c r="G83" s="14">
        <f t="shared" si="3"/>
        <v>36545.728999999999</v>
      </c>
      <c r="H83" s="15">
        <f t="shared" si="4"/>
        <v>231524.70899999997</v>
      </c>
      <c r="M83" s="55"/>
      <c r="N83" s="55"/>
      <c r="O83" s="55"/>
      <c r="P83" s="56"/>
      <c r="Q83" s="55"/>
      <c r="R83" s="56"/>
    </row>
    <row r="84" spans="1:18" ht="16.5" customHeight="1">
      <c r="A84" s="10">
        <v>35309</v>
      </c>
      <c r="B84" s="11">
        <v>6327.49</v>
      </c>
      <c r="C84" s="11">
        <v>135456.49</v>
      </c>
      <c r="D84" s="12">
        <f t="shared" si="5"/>
        <v>141783.97999999998</v>
      </c>
      <c r="E84" s="11">
        <v>84.49</v>
      </c>
      <c r="F84" s="13">
        <v>26700.362000000001</v>
      </c>
      <c r="G84" s="14">
        <f t="shared" si="3"/>
        <v>26784.852000000003</v>
      </c>
      <c r="H84" s="15">
        <f t="shared" si="4"/>
        <v>168568.83199999999</v>
      </c>
      <c r="M84" s="55"/>
      <c r="N84" s="55"/>
      <c r="O84" s="55"/>
      <c r="P84" s="56"/>
      <c r="Q84" s="55"/>
      <c r="R84" s="56"/>
    </row>
    <row r="85" spans="1:18" ht="16.5" customHeight="1">
      <c r="A85" s="10">
        <v>35339</v>
      </c>
      <c r="B85" s="11">
        <v>7091.49</v>
      </c>
      <c r="C85" s="11">
        <v>230300.49</v>
      </c>
      <c r="D85" s="12">
        <f t="shared" si="5"/>
        <v>237391.97999999998</v>
      </c>
      <c r="E85" s="11">
        <v>467.49</v>
      </c>
      <c r="F85" s="13">
        <v>38851</v>
      </c>
      <c r="G85" s="14">
        <f t="shared" si="3"/>
        <v>39318.49</v>
      </c>
      <c r="H85" s="15">
        <f t="shared" si="4"/>
        <v>276710.46999999997</v>
      </c>
      <c r="M85" s="55"/>
      <c r="N85" s="55"/>
      <c r="O85" s="55"/>
      <c r="P85" s="56"/>
      <c r="Q85" s="55"/>
      <c r="R85" s="56"/>
    </row>
    <row r="86" spans="1:18" ht="16.5" customHeight="1">
      <c r="A86" s="10">
        <v>35370</v>
      </c>
      <c r="B86" s="11">
        <v>3687.49</v>
      </c>
      <c r="C86" s="11">
        <v>208886.49</v>
      </c>
      <c r="D86" s="12">
        <f t="shared" si="5"/>
        <v>212573.97999999998</v>
      </c>
      <c r="E86" s="11">
        <v>31.49</v>
      </c>
      <c r="F86" s="13">
        <v>30404</v>
      </c>
      <c r="G86" s="14">
        <f t="shared" si="3"/>
        <v>30435.49</v>
      </c>
      <c r="H86" s="15">
        <f t="shared" si="4"/>
        <v>243009.46999999997</v>
      </c>
      <c r="M86" s="55"/>
      <c r="N86" s="55"/>
      <c r="O86" s="55"/>
      <c r="P86" s="56"/>
      <c r="Q86" s="55"/>
      <c r="R86" s="56"/>
    </row>
    <row r="87" spans="1:18" ht="16.5" customHeight="1">
      <c r="A87" s="10">
        <v>35400</v>
      </c>
      <c r="B87" s="11">
        <v>3445.49</v>
      </c>
      <c r="C87" s="11">
        <v>192926.49</v>
      </c>
      <c r="D87" s="12">
        <f t="shared" si="5"/>
        <v>196371.97999999998</v>
      </c>
      <c r="E87" s="11">
        <v>69.489999999999995</v>
      </c>
      <c r="F87" s="13">
        <v>29705</v>
      </c>
      <c r="G87" s="14">
        <f t="shared" si="3"/>
        <v>29774.49</v>
      </c>
      <c r="H87" s="15">
        <f t="shared" si="4"/>
        <v>226146.46999999997</v>
      </c>
      <c r="M87" s="55"/>
      <c r="N87" s="55"/>
      <c r="O87" s="55"/>
      <c r="P87" s="56"/>
      <c r="Q87" s="55"/>
      <c r="R87" s="56"/>
    </row>
    <row r="88" spans="1:18" ht="16.5" customHeight="1">
      <c r="A88" s="10">
        <v>35431</v>
      </c>
      <c r="B88" s="11">
        <v>2001.49</v>
      </c>
      <c r="C88" s="11">
        <v>159957.49</v>
      </c>
      <c r="D88" s="12">
        <f t="shared" si="5"/>
        <v>161958.97999999998</v>
      </c>
      <c r="E88" s="11">
        <v>67.489999999999995</v>
      </c>
      <c r="F88" s="13">
        <v>24468.580999999998</v>
      </c>
      <c r="G88" s="14">
        <f t="shared" si="3"/>
        <v>24536.071</v>
      </c>
      <c r="H88" s="15">
        <f t="shared" si="4"/>
        <v>186495.05099999998</v>
      </c>
      <c r="M88" s="55"/>
      <c r="N88" s="55"/>
      <c r="O88" s="55"/>
      <c r="P88" s="56"/>
      <c r="Q88" s="55"/>
      <c r="R88" s="56"/>
    </row>
    <row r="89" spans="1:18" ht="16.5" customHeight="1">
      <c r="A89" s="10">
        <v>35462</v>
      </c>
      <c r="B89" s="11">
        <v>3008</v>
      </c>
      <c r="C89" s="11">
        <v>165858.49</v>
      </c>
      <c r="D89" s="12">
        <f t="shared" si="5"/>
        <v>168866.49</v>
      </c>
      <c r="E89" s="11">
        <v>181</v>
      </c>
      <c r="F89" s="13">
        <v>24232.661</v>
      </c>
      <c r="G89" s="14">
        <f t="shared" si="3"/>
        <v>24413.661</v>
      </c>
      <c r="H89" s="15">
        <f t="shared" si="4"/>
        <v>193280.15099999998</v>
      </c>
      <c r="M89" s="55"/>
      <c r="N89" s="55"/>
      <c r="O89" s="55"/>
      <c r="P89" s="56"/>
      <c r="Q89" s="55"/>
      <c r="R89" s="56"/>
    </row>
    <row r="90" spans="1:18" ht="16.5" customHeight="1">
      <c r="A90" s="10">
        <v>35490</v>
      </c>
      <c r="B90" s="11">
        <v>2225.4899999999998</v>
      </c>
      <c r="C90" s="11">
        <v>283237.49</v>
      </c>
      <c r="D90" s="12">
        <f t="shared" si="5"/>
        <v>285462.98</v>
      </c>
      <c r="E90" s="11">
        <v>52.49</v>
      </c>
      <c r="F90" s="13">
        <v>28712.894</v>
      </c>
      <c r="G90" s="14">
        <f t="shared" si="3"/>
        <v>28765.384000000002</v>
      </c>
      <c r="H90" s="15">
        <f t="shared" si="4"/>
        <v>314228.364</v>
      </c>
      <c r="M90" s="55"/>
      <c r="N90" s="55"/>
      <c r="O90" s="55"/>
      <c r="P90" s="56"/>
      <c r="Q90" s="55"/>
      <c r="R90" s="56"/>
    </row>
    <row r="91" spans="1:18" ht="16.5" customHeight="1">
      <c r="A91" s="10">
        <v>35521</v>
      </c>
      <c r="B91" s="11">
        <v>3900.49</v>
      </c>
      <c r="C91" s="11">
        <v>245902.49</v>
      </c>
      <c r="D91" s="12">
        <f t="shared" si="5"/>
        <v>249802.97999999998</v>
      </c>
      <c r="E91" s="11">
        <v>174.49</v>
      </c>
      <c r="F91" s="13">
        <v>23838.11</v>
      </c>
      <c r="G91" s="14">
        <f t="shared" si="3"/>
        <v>24012.600000000002</v>
      </c>
      <c r="H91" s="15">
        <f t="shared" si="4"/>
        <v>273815.57999999996</v>
      </c>
      <c r="M91" s="55"/>
      <c r="N91" s="55"/>
      <c r="O91" s="55"/>
      <c r="P91" s="56"/>
      <c r="Q91" s="55"/>
      <c r="R91" s="56"/>
    </row>
    <row r="92" spans="1:18" ht="16.5" customHeight="1">
      <c r="A92" s="10">
        <v>35551</v>
      </c>
      <c r="B92" s="11">
        <v>7622.49</v>
      </c>
      <c r="C92" s="11">
        <v>289407.49</v>
      </c>
      <c r="D92" s="12">
        <f t="shared" si="5"/>
        <v>297029.98</v>
      </c>
      <c r="E92" s="11">
        <v>13.49</v>
      </c>
      <c r="F92" s="13">
        <v>23371</v>
      </c>
      <c r="G92" s="14">
        <f t="shared" si="3"/>
        <v>23384.49</v>
      </c>
      <c r="H92" s="15">
        <f t="shared" si="4"/>
        <v>320414.46999999997</v>
      </c>
      <c r="M92" s="55"/>
      <c r="N92" s="55"/>
      <c r="O92" s="55"/>
      <c r="P92" s="56"/>
      <c r="Q92" s="55"/>
      <c r="R92" s="56"/>
    </row>
    <row r="93" spans="1:18" ht="16.5" customHeight="1">
      <c r="A93" s="10">
        <v>35582</v>
      </c>
      <c r="B93" s="11">
        <v>11155</v>
      </c>
      <c r="C93" s="11">
        <v>208162</v>
      </c>
      <c r="D93" s="12">
        <f t="shared" si="5"/>
        <v>219317</v>
      </c>
      <c r="E93" s="11">
        <v>21</v>
      </c>
      <c r="F93" s="13">
        <v>26644.633000000002</v>
      </c>
      <c r="G93" s="14">
        <f t="shared" si="3"/>
        <v>26665.633000000002</v>
      </c>
      <c r="H93" s="15">
        <f t="shared" si="4"/>
        <v>245982.633</v>
      </c>
      <c r="M93" s="55"/>
      <c r="N93" s="55"/>
      <c r="O93" s="55"/>
      <c r="P93" s="56"/>
      <c r="Q93" s="55"/>
      <c r="R93" s="56"/>
    </row>
    <row r="94" spans="1:18" ht="16.5" customHeight="1">
      <c r="A94" s="10">
        <v>35612</v>
      </c>
      <c r="B94" s="11">
        <v>9073</v>
      </c>
      <c r="C94" s="11">
        <v>180926</v>
      </c>
      <c r="D94" s="12">
        <f t="shared" si="5"/>
        <v>189999</v>
      </c>
      <c r="E94" s="11">
        <v>13</v>
      </c>
      <c r="F94" s="13">
        <v>42032.116999999998</v>
      </c>
      <c r="G94" s="14">
        <f t="shared" si="3"/>
        <v>42045.116999999998</v>
      </c>
      <c r="H94" s="15">
        <f t="shared" si="4"/>
        <v>232044.117</v>
      </c>
      <c r="M94" s="55"/>
      <c r="N94" s="55"/>
      <c r="O94" s="55"/>
      <c r="P94" s="56"/>
      <c r="Q94" s="55"/>
      <c r="R94" s="56"/>
    </row>
    <row r="95" spans="1:18" ht="16.5" customHeight="1">
      <c r="A95" s="10">
        <v>35643</v>
      </c>
      <c r="B95" s="11">
        <v>5633</v>
      </c>
      <c r="C95" s="11">
        <v>231039</v>
      </c>
      <c r="D95" s="12">
        <f t="shared" si="5"/>
        <v>236672</v>
      </c>
      <c r="E95" s="11">
        <v>91</v>
      </c>
      <c r="F95" s="13">
        <v>39263.125</v>
      </c>
      <c r="G95" s="14">
        <f t="shared" si="3"/>
        <v>39354.125</v>
      </c>
      <c r="H95" s="15">
        <f t="shared" si="4"/>
        <v>276026.125</v>
      </c>
      <c r="M95" s="55"/>
      <c r="N95" s="55"/>
      <c r="O95" s="55"/>
      <c r="P95" s="56"/>
      <c r="Q95" s="55"/>
      <c r="R95" s="56"/>
    </row>
    <row r="96" spans="1:18" ht="16.5" customHeight="1">
      <c r="A96" s="10">
        <v>35674</v>
      </c>
      <c r="B96" s="11">
        <v>3561</v>
      </c>
      <c r="C96" s="11">
        <v>248380</v>
      </c>
      <c r="D96" s="12">
        <f t="shared" si="5"/>
        <v>251941</v>
      </c>
      <c r="E96" s="11">
        <v>0</v>
      </c>
      <c r="F96" s="13">
        <v>37283.576000000001</v>
      </c>
      <c r="G96" s="14">
        <f t="shared" si="3"/>
        <v>37283.576000000001</v>
      </c>
      <c r="H96" s="15">
        <f t="shared" si="4"/>
        <v>289224.576</v>
      </c>
      <c r="M96" s="55"/>
      <c r="N96" s="55"/>
      <c r="O96" s="55"/>
      <c r="P96" s="56"/>
      <c r="Q96" s="55"/>
      <c r="R96" s="56"/>
    </row>
    <row r="97" spans="1:18" ht="16.5" customHeight="1">
      <c r="A97" s="10">
        <v>35704</v>
      </c>
      <c r="B97" s="11">
        <v>3627</v>
      </c>
      <c r="C97" s="11">
        <v>258161</v>
      </c>
      <c r="D97" s="12">
        <f t="shared" si="5"/>
        <v>261788</v>
      </c>
      <c r="E97" s="11">
        <v>47</v>
      </c>
      <c r="F97" s="13">
        <v>37061.82</v>
      </c>
      <c r="G97" s="14">
        <f t="shared" si="3"/>
        <v>37108.82</v>
      </c>
      <c r="H97" s="15">
        <f t="shared" si="4"/>
        <v>298896.82</v>
      </c>
      <c r="M97" s="55"/>
      <c r="N97" s="55"/>
      <c r="O97" s="55"/>
      <c r="P97" s="56"/>
      <c r="Q97" s="55"/>
      <c r="R97" s="56"/>
    </row>
    <row r="98" spans="1:18" ht="16.5" customHeight="1">
      <c r="A98" s="10">
        <v>35735</v>
      </c>
      <c r="B98" s="11">
        <v>3655</v>
      </c>
      <c r="C98" s="11">
        <v>186828</v>
      </c>
      <c r="D98" s="12">
        <f t="shared" si="5"/>
        <v>190483</v>
      </c>
      <c r="E98" s="11">
        <v>237</v>
      </c>
      <c r="F98" s="13">
        <v>21679</v>
      </c>
      <c r="G98" s="14">
        <f t="shared" si="3"/>
        <v>21916</v>
      </c>
      <c r="H98" s="15">
        <f t="shared" si="4"/>
        <v>212399</v>
      </c>
      <c r="M98" s="55"/>
      <c r="N98" s="55"/>
      <c r="O98" s="55"/>
      <c r="P98" s="56"/>
      <c r="Q98" s="55"/>
      <c r="R98" s="56"/>
    </row>
    <row r="99" spans="1:18" ht="16.5" customHeight="1">
      <c r="A99" s="10">
        <v>35765</v>
      </c>
      <c r="B99" s="11">
        <v>1023</v>
      </c>
      <c r="C99" s="11">
        <v>210573</v>
      </c>
      <c r="D99" s="12">
        <f t="shared" si="5"/>
        <v>211596</v>
      </c>
      <c r="E99" s="11">
        <v>108</v>
      </c>
      <c r="F99" s="13">
        <v>40182.432000000001</v>
      </c>
      <c r="G99" s="14">
        <f t="shared" si="3"/>
        <v>40290.432000000001</v>
      </c>
      <c r="H99" s="15">
        <f t="shared" si="4"/>
        <v>251886.432</v>
      </c>
      <c r="M99" s="55"/>
      <c r="N99" s="55"/>
      <c r="O99" s="55"/>
      <c r="P99" s="56"/>
      <c r="Q99" s="55"/>
      <c r="R99" s="56"/>
    </row>
    <row r="100" spans="1:18" ht="16.5" customHeight="1">
      <c r="A100" s="10">
        <v>35796</v>
      </c>
      <c r="B100" s="11">
        <v>1720</v>
      </c>
      <c r="C100" s="11">
        <v>166933</v>
      </c>
      <c r="D100" s="12">
        <f t="shared" si="5"/>
        <v>168653</v>
      </c>
      <c r="E100" s="11">
        <v>5</v>
      </c>
      <c r="F100" s="13">
        <v>22350</v>
      </c>
      <c r="G100" s="14">
        <f t="shared" si="3"/>
        <v>22355</v>
      </c>
      <c r="H100" s="15">
        <f t="shared" si="4"/>
        <v>191008</v>
      </c>
      <c r="M100" s="55"/>
      <c r="N100" s="55"/>
      <c r="O100" s="55"/>
      <c r="P100" s="56"/>
      <c r="Q100" s="55"/>
      <c r="R100" s="56"/>
    </row>
    <row r="101" spans="1:18" ht="16.5" customHeight="1">
      <c r="A101" s="10">
        <v>35827</v>
      </c>
      <c r="B101" s="11">
        <v>1352</v>
      </c>
      <c r="C101" s="11">
        <v>201811</v>
      </c>
      <c r="D101" s="12">
        <f t="shared" si="5"/>
        <v>203163</v>
      </c>
      <c r="E101" s="11">
        <v>9</v>
      </c>
      <c r="F101" s="13">
        <v>23315.955000000002</v>
      </c>
      <c r="G101" s="14">
        <f t="shared" si="3"/>
        <v>23324.955000000002</v>
      </c>
      <c r="H101" s="15">
        <f t="shared" si="4"/>
        <v>226487.95500000002</v>
      </c>
      <c r="M101" s="55"/>
      <c r="N101" s="55"/>
      <c r="O101" s="55"/>
      <c r="P101" s="56"/>
      <c r="Q101" s="55"/>
      <c r="R101" s="56"/>
    </row>
    <row r="102" spans="1:18" ht="16.5" customHeight="1">
      <c r="A102" s="10">
        <v>35855</v>
      </c>
      <c r="B102" s="11">
        <v>1787</v>
      </c>
      <c r="C102" s="11">
        <v>152247</v>
      </c>
      <c r="D102" s="12">
        <f t="shared" si="5"/>
        <v>154034</v>
      </c>
      <c r="E102" s="11">
        <v>13</v>
      </c>
      <c r="F102" s="13">
        <v>20242.503369999999</v>
      </c>
      <c r="G102" s="14">
        <f t="shared" si="3"/>
        <v>20255.503369999999</v>
      </c>
      <c r="H102" s="15">
        <f t="shared" si="4"/>
        <v>174289.50336999999</v>
      </c>
      <c r="M102" s="55"/>
      <c r="N102" s="55"/>
      <c r="O102" s="55"/>
      <c r="P102" s="56"/>
      <c r="Q102" s="55"/>
      <c r="R102" s="56"/>
    </row>
    <row r="103" spans="1:18" ht="16.5" customHeight="1">
      <c r="A103" s="10">
        <v>35886</v>
      </c>
      <c r="B103" s="11">
        <v>2474</v>
      </c>
      <c r="C103" s="11">
        <v>151413</v>
      </c>
      <c r="D103" s="12">
        <f t="shared" si="5"/>
        <v>153887</v>
      </c>
      <c r="E103" s="11">
        <v>69</v>
      </c>
      <c r="F103" s="13">
        <v>19374.462</v>
      </c>
      <c r="G103" s="14">
        <f t="shared" si="3"/>
        <v>19443.462</v>
      </c>
      <c r="H103" s="15">
        <f t="shared" si="4"/>
        <v>173330.462</v>
      </c>
      <c r="M103" s="55"/>
      <c r="N103" s="55"/>
      <c r="O103" s="55"/>
      <c r="P103" s="56"/>
      <c r="Q103" s="55"/>
      <c r="R103" s="56"/>
    </row>
    <row r="104" spans="1:18" ht="16.5" customHeight="1">
      <c r="A104" s="10">
        <v>35916</v>
      </c>
      <c r="B104" s="11">
        <v>9031</v>
      </c>
      <c r="C104" s="11">
        <v>157026</v>
      </c>
      <c r="D104" s="12">
        <f t="shared" si="5"/>
        <v>166057</v>
      </c>
      <c r="E104" s="11">
        <v>93</v>
      </c>
      <c r="F104" s="13">
        <v>24231.68693</v>
      </c>
      <c r="G104" s="14">
        <f t="shared" si="3"/>
        <v>24324.68693</v>
      </c>
      <c r="H104" s="15">
        <f t="shared" si="4"/>
        <v>190381.68693</v>
      </c>
      <c r="M104" s="55"/>
      <c r="N104" s="55"/>
      <c r="O104" s="55"/>
      <c r="P104" s="56"/>
      <c r="Q104" s="55"/>
      <c r="R104" s="56"/>
    </row>
    <row r="105" spans="1:18" ht="16.5" customHeight="1">
      <c r="A105" s="10">
        <v>35947</v>
      </c>
      <c r="B105" s="11">
        <v>16977</v>
      </c>
      <c r="C105" s="11">
        <v>165460</v>
      </c>
      <c r="D105" s="12">
        <f t="shared" si="5"/>
        <v>182437</v>
      </c>
      <c r="E105" s="11">
        <v>50</v>
      </c>
      <c r="F105" s="13">
        <v>23438.368610000001</v>
      </c>
      <c r="G105" s="14">
        <f t="shared" si="3"/>
        <v>23488.368610000001</v>
      </c>
      <c r="H105" s="15">
        <f t="shared" si="4"/>
        <v>205925.36861</v>
      </c>
      <c r="M105" s="55"/>
      <c r="N105" s="55"/>
      <c r="O105" s="55"/>
      <c r="P105" s="56"/>
      <c r="Q105" s="55"/>
      <c r="R105" s="56"/>
    </row>
    <row r="106" spans="1:18" ht="16.5" customHeight="1">
      <c r="A106" s="10">
        <v>35977</v>
      </c>
      <c r="B106" s="11">
        <v>12734</v>
      </c>
      <c r="C106" s="11">
        <v>198747</v>
      </c>
      <c r="D106" s="12">
        <f t="shared" si="5"/>
        <v>211481</v>
      </c>
      <c r="E106" s="11">
        <v>18</v>
      </c>
      <c r="F106" s="13">
        <v>30079.174999999999</v>
      </c>
      <c r="G106" s="14">
        <f t="shared" si="3"/>
        <v>30097.174999999999</v>
      </c>
      <c r="H106" s="15">
        <f t="shared" si="4"/>
        <v>241578.17499999999</v>
      </c>
      <c r="M106" s="55"/>
      <c r="N106" s="55"/>
      <c r="O106" s="55"/>
      <c r="P106" s="56"/>
      <c r="Q106" s="55"/>
      <c r="R106" s="56"/>
    </row>
    <row r="107" spans="1:18" ht="16.5" customHeight="1">
      <c r="A107" s="10">
        <v>36008</v>
      </c>
      <c r="B107" s="11">
        <v>11950</v>
      </c>
      <c r="C107" s="11">
        <v>198050</v>
      </c>
      <c r="D107" s="12">
        <f t="shared" si="5"/>
        <v>210000</v>
      </c>
      <c r="E107" s="11">
        <v>5</v>
      </c>
      <c r="F107" s="13">
        <v>22263.338</v>
      </c>
      <c r="G107" s="14">
        <f t="shared" si="3"/>
        <v>22268.338</v>
      </c>
      <c r="H107" s="15">
        <f t="shared" si="4"/>
        <v>232268.33799999999</v>
      </c>
      <c r="M107" s="55"/>
      <c r="N107" s="55"/>
      <c r="O107" s="55"/>
      <c r="P107" s="56"/>
      <c r="Q107" s="55"/>
      <c r="R107" s="56"/>
    </row>
    <row r="108" spans="1:18" ht="16.5" customHeight="1">
      <c r="A108" s="10">
        <v>36039</v>
      </c>
      <c r="B108" s="11">
        <v>10035</v>
      </c>
      <c r="C108" s="11">
        <v>237061</v>
      </c>
      <c r="D108" s="12">
        <f t="shared" si="5"/>
        <v>247096</v>
      </c>
      <c r="E108" s="11">
        <v>2</v>
      </c>
      <c r="F108" s="13">
        <v>18405</v>
      </c>
      <c r="G108" s="14">
        <f t="shared" si="3"/>
        <v>18407</v>
      </c>
      <c r="H108" s="15">
        <f t="shared" si="4"/>
        <v>265503</v>
      </c>
      <c r="M108" s="55"/>
      <c r="N108" s="55"/>
      <c r="O108" s="55"/>
      <c r="P108" s="56"/>
      <c r="Q108" s="55"/>
      <c r="R108" s="56"/>
    </row>
    <row r="109" spans="1:18" ht="16.5" customHeight="1">
      <c r="A109" s="10">
        <v>36069</v>
      </c>
      <c r="B109" s="11">
        <v>9904</v>
      </c>
      <c r="C109" s="11">
        <v>220168</v>
      </c>
      <c r="D109" s="12">
        <f t="shared" si="5"/>
        <v>230072</v>
      </c>
      <c r="E109" s="11">
        <v>93</v>
      </c>
      <c r="F109" s="13">
        <v>16114.800999999999</v>
      </c>
      <c r="G109" s="14">
        <f t="shared" si="3"/>
        <v>16207.800999999999</v>
      </c>
      <c r="H109" s="15">
        <f t="shared" si="4"/>
        <v>246279.80100000001</v>
      </c>
      <c r="M109" s="55"/>
      <c r="N109" s="55"/>
      <c r="O109" s="55"/>
      <c r="P109" s="56"/>
      <c r="Q109" s="55"/>
      <c r="R109" s="56"/>
    </row>
    <row r="110" spans="1:18" ht="16.5" customHeight="1">
      <c r="A110" s="10">
        <v>36100</v>
      </c>
      <c r="B110" s="11">
        <v>6388</v>
      </c>
      <c r="C110" s="11">
        <v>190150</v>
      </c>
      <c r="D110" s="12">
        <f t="shared" si="5"/>
        <v>196538</v>
      </c>
      <c r="E110" s="11">
        <v>123</v>
      </c>
      <c r="F110" s="13">
        <v>22982.166880000001</v>
      </c>
      <c r="G110" s="14">
        <f t="shared" si="3"/>
        <v>23105.166880000001</v>
      </c>
      <c r="H110" s="15">
        <f t="shared" si="4"/>
        <v>219643.16688</v>
      </c>
      <c r="M110" s="55"/>
      <c r="N110" s="55"/>
      <c r="O110" s="55"/>
      <c r="P110" s="56"/>
      <c r="Q110" s="55"/>
      <c r="R110" s="56"/>
    </row>
    <row r="111" spans="1:18" ht="16.5" customHeight="1">
      <c r="A111" s="10">
        <v>36130</v>
      </c>
      <c r="B111" s="11">
        <v>12363</v>
      </c>
      <c r="C111" s="11">
        <v>200419</v>
      </c>
      <c r="D111" s="12">
        <f t="shared" si="5"/>
        <v>212782</v>
      </c>
      <c r="E111" s="11">
        <v>61</v>
      </c>
      <c r="F111" s="13">
        <v>16577.827949999999</v>
      </c>
      <c r="G111" s="14">
        <f t="shared" si="3"/>
        <v>16638.827949999999</v>
      </c>
      <c r="H111" s="15">
        <f t="shared" si="4"/>
        <v>229420.82795000001</v>
      </c>
      <c r="M111" s="55"/>
      <c r="N111" s="55"/>
      <c r="O111" s="55"/>
      <c r="P111" s="56"/>
      <c r="Q111" s="55"/>
      <c r="R111" s="56"/>
    </row>
    <row r="112" spans="1:18" ht="16.5" customHeight="1">
      <c r="A112" s="10">
        <v>36161</v>
      </c>
      <c r="B112" s="11">
        <v>10871</v>
      </c>
      <c r="C112" s="11">
        <v>157335</v>
      </c>
      <c r="D112" s="12">
        <f t="shared" si="5"/>
        <v>168206</v>
      </c>
      <c r="E112" s="11">
        <v>20</v>
      </c>
      <c r="F112" s="13">
        <v>17498.121999999999</v>
      </c>
      <c r="G112" s="14">
        <f t="shared" si="3"/>
        <v>17518.121999999999</v>
      </c>
      <c r="H112" s="15">
        <f t="shared" si="4"/>
        <v>185724.122</v>
      </c>
      <c r="M112" s="55"/>
      <c r="N112" s="55"/>
      <c r="O112" s="55"/>
      <c r="P112" s="56"/>
      <c r="Q112" s="55"/>
      <c r="R112" s="56"/>
    </row>
    <row r="113" spans="1:18" ht="16.5" customHeight="1">
      <c r="A113" s="10">
        <v>36192</v>
      </c>
      <c r="B113" s="11">
        <v>33930</v>
      </c>
      <c r="C113" s="11">
        <v>173564</v>
      </c>
      <c r="D113" s="12">
        <f t="shared" si="5"/>
        <v>207494</v>
      </c>
      <c r="E113" s="11">
        <v>3</v>
      </c>
      <c r="F113" s="13">
        <v>20104.174999999999</v>
      </c>
      <c r="G113" s="14">
        <f t="shared" si="3"/>
        <v>20107.174999999999</v>
      </c>
      <c r="H113" s="15">
        <f t="shared" si="4"/>
        <v>227601.17499999999</v>
      </c>
      <c r="M113" s="55"/>
      <c r="N113" s="55"/>
      <c r="O113" s="55"/>
      <c r="P113" s="56"/>
      <c r="Q113" s="55"/>
      <c r="R113" s="56"/>
    </row>
    <row r="114" spans="1:18" ht="16.5" customHeight="1">
      <c r="A114" s="10">
        <v>36220</v>
      </c>
      <c r="B114" s="11">
        <v>23850</v>
      </c>
      <c r="C114" s="11">
        <v>201860</v>
      </c>
      <c r="D114" s="12">
        <f t="shared" si="5"/>
        <v>225710</v>
      </c>
      <c r="E114" s="11">
        <v>167</v>
      </c>
      <c r="F114" s="13">
        <v>22507.049210000001</v>
      </c>
      <c r="G114" s="14">
        <f t="shared" si="3"/>
        <v>22674.049210000001</v>
      </c>
      <c r="H114" s="15">
        <f t="shared" si="4"/>
        <v>248384.04921</v>
      </c>
      <c r="M114" s="55"/>
      <c r="N114" s="55"/>
      <c r="O114" s="55"/>
      <c r="P114" s="56"/>
      <c r="Q114" s="55"/>
      <c r="R114" s="56"/>
    </row>
    <row r="115" spans="1:18" ht="16.5" customHeight="1">
      <c r="A115" s="10">
        <v>36251</v>
      </c>
      <c r="B115" s="11">
        <v>9806</v>
      </c>
      <c r="C115" s="11">
        <v>183837</v>
      </c>
      <c r="D115" s="12">
        <f t="shared" si="5"/>
        <v>193643</v>
      </c>
      <c r="E115" s="11">
        <v>0</v>
      </c>
      <c r="F115" s="13">
        <v>16303.76634</v>
      </c>
      <c r="G115" s="14">
        <f t="shared" si="3"/>
        <v>16303.76634</v>
      </c>
      <c r="H115" s="15">
        <f t="shared" si="4"/>
        <v>209946.76634</v>
      </c>
      <c r="M115" s="55"/>
      <c r="N115" s="55"/>
      <c r="O115" s="55"/>
      <c r="P115" s="56"/>
      <c r="Q115" s="55"/>
      <c r="R115" s="56"/>
    </row>
    <row r="116" spans="1:18" ht="16.5" customHeight="1">
      <c r="A116" s="10">
        <v>36281</v>
      </c>
      <c r="B116" s="11">
        <v>16156</v>
      </c>
      <c r="C116" s="11">
        <v>152445</v>
      </c>
      <c r="D116" s="12">
        <f t="shared" si="5"/>
        <v>168601</v>
      </c>
      <c r="E116" s="11">
        <v>0</v>
      </c>
      <c r="F116" s="13">
        <v>14317.054050000001</v>
      </c>
      <c r="G116" s="14">
        <f t="shared" si="3"/>
        <v>14317.054050000001</v>
      </c>
      <c r="H116" s="15">
        <f t="shared" si="4"/>
        <v>182918.05405000001</v>
      </c>
      <c r="M116" s="55"/>
      <c r="N116" s="55"/>
      <c r="O116" s="55"/>
      <c r="P116" s="56"/>
      <c r="Q116" s="55"/>
      <c r="R116" s="56"/>
    </row>
    <row r="117" spans="1:18" ht="16.5" customHeight="1">
      <c r="A117" s="10">
        <v>36312</v>
      </c>
      <c r="B117" s="11">
        <v>12861</v>
      </c>
      <c r="C117" s="11">
        <v>165581</v>
      </c>
      <c r="D117" s="12">
        <f t="shared" si="5"/>
        <v>178442</v>
      </c>
      <c r="E117" s="11">
        <v>34</v>
      </c>
      <c r="F117" s="13">
        <v>13990.75266</v>
      </c>
      <c r="G117" s="14">
        <f t="shared" si="3"/>
        <v>14024.75266</v>
      </c>
      <c r="H117" s="15">
        <f t="shared" si="4"/>
        <v>192466.75266</v>
      </c>
      <c r="M117" s="55"/>
      <c r="N117" s="55"/>
      <c r="O117" s="55"/>
      <c r="P117" s="56"/>
      <c r="Q117" s="55"/>
      <c r="R117" s="56"/>
    </row>
    <row r="118" spans="1:18" ht="16.5" customHeight="1">
      <c r="A118" s="10">
        <v>36342</v>
      </c>
      <c r="B118" s="11">
        <v>18027</v>
      </c>
      <c r="C118" s="11">
        <v>145336</v>
      </c>
      <c r="D118" s="12">
        <f t="shared" si="5"/>
        <v>163363</v>
      </c>
      <c r="E118" s="11">
        <v>0</v>
      </c>
      <c r="F118" s="13">
        <v>15398.719789999999</v>
      </c>
      <c r="G118" s="14">
        <f t="shared" si="3"/>
        <v>15398.719789999999</v>
      </c>
      <c r="H118" s="15">
        <f t="shared" si="4"/>
        <v>178761.71979</v>
      </c>
      <c r="M118" s="55"/>
      <c r="N118" s="55"/>
      <c r="O118" s="55"/>
      <c r="P118" s="56"/>
      <c r="Q118" s="55"/>
      <c r="R118" s="56"/>
    </row>
    <row r="119" spans="1:18" ht="16.5" customHeight="1">
      <c r="A119" s="10">
        <v>36373</v>
      </c>
      <c r="B119" s="11">
        <v>19744</v>
      </c>
      <c r="C119" s="11">
        <v>161143</v>
      </c>
      <c r="D119" s="12">
        <f t="shared" si="5"/>
        <v>180887</v>
      </c>
      <c r="E119" s="11">
        <v>42</v>
      </c>
      <c r="F119" s="13">
        <v>19526.315139999999</v>
      </c>
      <c r="G119" s="14">
        <f t="shared" si="3"/>
        <v>19568.315139999999</v>
      </c>
      <c r="H119" s="15">
        <f t="shared" si="4"/>
        <v>200455.31513999999</v>
      </c>
      <c r="M119" s="55"/>
      <c r="N119" s="55"/>
      <c r="O119" s="55"/>
      <c r="P119" s="56"/>
      <c r="Q119" s="55"/>
      <c r="R119" s="56"/>
    </row>
    <row r="120" spans="1:18" ht="16.5" customHeight="1">
      <c r="A120" s="10">
        <v>36404</v>
      </c>
      <c r="B120" s="11">
        <v>18127</v>
      </c>
      <c r="C120" s="11">
        <v>166841</v>
      </c>
      <c r="D120" s="12">
        <f t="shared" si="5"/>
        <v>184968</v>
      </c>
      <c r="E120" s="11">
        <v>0</v>
      </c>
      <c r="F120" s="13">
        <v>23969.097579999998</v>
      </c>
      <c r="G120" s="14">
        <f t="shared" si="3"/>
        <v>23969.097579999998</v>
      </c>
      <c r="H120" s="15">
        <f t="shared" si="4"/>
        <v>208937.09758</v>
      </c>
      <c r="M120" s="55"/>
      <c r="N120" s="55"/>
      <c r="O120" s="55"/>
      <c r="P120" s="56"/>
      <c r="Q120" s="55"/>
      <c r="R120" s="56"/>
    </row>
    <row r="121" spans="1:18" ht="16.5" customHeight="1">
      <c r="A121" s="10">
        <v>36434</v>
      </c>
      <c r="B121" s="11">
        <v>11652</v>
      </c>
      <c r="C121" s="11">
        <v>154477</v>
      </c>
      <c r="D121" s="12">
        <f t="shared" si="5"/>
        <v>166129</v>
      </c>
      <c r="E121" s="11">
        <v>82</v>
      </c>
      <c r="F121" s="13">
        <v>21151.885739999998</v>
      </c>
      <c r="G121" s="14">
        <f t="shared" si="3"/>
        <v>21233.885739999998</v>
      </c>
      <c r="H121" s="15">
        <f t="shared" si="4"/>
        <v>187362.88574</v>
      </c>
      <c r="M121" s="55"/>
      <c r="N121" s="55"/>
      <c r="O121" s="55"/>
      <c r="P121" s="56"/>
      <c r="Q121" s="55"/>
      <c r="R121" s="56"/>
    </row>
    <row r="122" spans="1:18" ht="16.5" customHeight="1">
      <c r="A122" s="10">
        <v>36465</v>
      </c>
      <c r="B122" s="11">
        <v>8240</v>
      </c>
      <c r="C122" s="11">
        <v>177096</v>
      </c>
      <c r="D122" s="12">
        <f t="shared" si="5"/>
        <v>185336</v>
      </c>
      <c r="E122" s="11">
        <v>0</v>
      </c>
      <c r="F122" s="13">
        <v>17529.07488</v>
      </c>
      <c r="G122" s="14">
        <f t="shared" si="3"/>
        <v>17529.07488</v>
      </c>
      <c r="H122" s="15">
        <f t="shared" si="4"/>
        <v>202865.07488</v>
      </c>
      <c r="M122" s="55"/>
      <c r="N122" s="55"/>
      <c r="O122" s="55"/>
      <c r="P122" s="56"/>
      <c r="Q122" s="55"/>
      <c r="R122" s="56"/>
    </row>
    <row r="123" spans="1:18" ht="16.5" customHeight="1">
      <c r="A123" s="10">
        <v>36495</v>
      </c>
      <c r="B123" s="11">
        <v>8139.45</v>
      </c>
      <c r="C123" s="11">
        <v>189236.45</v>
      </c>
      <c r="D123" s="12">
        <f t="shared" si="5"/>
        <v>197375.90000000002</v>
      </c>
      <c r="E123" s="11">
        <v>65</v>
      </c>
      <c r="F123" s="13">
        <v>21487.832539999999</v>
      </c>
      <c r="G123" s="14">
        <f t="shared" si="3"/>
        <v>21552.832539999999</v>
      </c>
      <c r="H123" s="15">
        <f t="shared" si="4"/>
        <v>218928.73254000003</v>
      </c>
      <c r="M123" s="55"/>
      <c r="N123" s="55"/>
      <c r="O123" s="55"/>
      <c r="P123" s="56"/>
      <c r="Q123" s="55"/>
      <c r="R123" s="56"/>
    </row>
    <row r="124" spans="1:18" ht="16.5" customHeight="1">
      <c r="A124" s="10">
        <v>36526</v>
      </c>
      <c r="B124" s="13">
        <v>2230.7158999999997</v>
      </c>
      <c r="C124" s="13">
        <v>129653.30414999997</v>
      </c>
      <c r="D124" s="17">
        <f t="shared" si="5"/>
        <v>131884.02004999996</v>
      </c>
      <c r="E124" s="13">
        <v>19.305</v>
      </c>
      <c r="F124" s="13">
        <v>11973.167750000001</v>
      </c>
      <c r="G124" s="14">
        <f t="shared" si="3"/>
        <v>11992.472750000001</v>
      </c>
      <c r="H124" s="15">
        <f t="shared" si="4"/>
        <v>143876.49279999995</v>
      </c>
      <c r="M124" s="55"/>
      <c r="N124" s="55"/>
      <c r="O124" s="55"/>
      <c r="P124" s="56"/>
      <c r="Q124" s="55"/>
      <c r="R124" s="56"/>
    </row>
    <row r="125" spans="1:18" ht="16.5" customHeight="1">
      <c r="A125" s="10">
        <v>36557</v>
      </c>
      <c r="B125" s="13">
        <v>1887.0721799999999</v>
      </c>
      <c r="C125" s="13">
        <v>155531.85396333336</v>
      </c>
      <c r="D125" s="17">
        <f t="shared" si="5"/>
        <v>157418.92614333334</v>
      </c>
      <c r="E125" s="13">
        <v>53.136000000000003</v>
      </c>
      <c r="F125" s="13">
        <v>15695.86911</v>
      </c>
      <c r="G125" s="14">
        <f t="shared" si="3"/>
        <v>15749.00511</v>
      </c>
      <c r="H125" s="15">
        <f t="shared" si="4"/>
        <v>173167.93125333334</v>
      </c>
      <c r="M125" s="55"/>
      <c r="N125" s="55"/>
      <c r="O125" s="55"/>
      <c r="P125" s="56"/>
      <c r="Q125" s="55"/>
      <c r="R125" s="56"/>
    </row>
    <row r="126" spans="1:18" ht="16.5" customHeight="1">
      <c r="A126" s="10">
        <v>36586</v>
      </c>
      <c r="B126" s="13">
        <v>1970.1228000000001</v>
      </c>
      <c r="C126" s="13">
        <v>123939.49933000022</v>
      </c>
      <c r="D126" s="17">
        <f t="shared" si="5"/>
        <v>125909.62213000022</v>
      </c>
      <c r="E126" s="13">
        <v>87.263999999999996</v>
      </c>
      <c r="F126" s="13">
        <v>13638</v>
      </c>
      <c r="G126" s="14">
        <f t="shared" si="3"/>
        <v>13725.263999999999</v>
      </c>
      <c r="H126" s="15">
        <f t="shared" si="4"/>
        <v>139634.88613000023</v>
      </c>
      <c r="M126" s="55"/>
      <c r="N126" s="55"/>
      <c r="O126" s="55"/>
      <c r="P126" s="56"/>
      <c r="Q126" s="55"/>
      <c r="R126" s="56"/>
    </row>
    <row r="127" spans="1:18" ht="16.5" customHeight="1">
      <c r="A127" s="10">
        <v>36617</v>
      </c>
      <c r="B127" s="13">
        <v>988.28046999999992</v>
      </c>
      <c r="C127" s="13">
        <v>127823.51827333331</v>
      </c>
      <c r="D127" s="17">
        <f t="shared" si="5"/>
        <v>128811.7987433333</v>
      </c>
      <c r="E127" s="13">
        <v>52.973999999999997</v>
      </c>
      <c r="F127" s="13">
        <v>16554.338299999999</v>
      </c>
      <c r="G127" s="14">
        <f t="shared" si="3"/>
        <v>16607.312299999998</v>
      </c>
      <c r="H127" s="15">
        <f t="shared" si="4"/>
        <v>145419.11104333331</v>
      </c>
      <c r="M127" s="55"/>
      <c r="N127" s="55"/>
      <c r="O127" s="55"/>
      <c r="P127" s="56"/>
      <c r="Q127" s="55"/>
      <c r="R127" s="56"/>
    </row>
    <row r="128" spans="1:18" ht="16.5" customHeight="1">
      <c r="A128" s="10">
        <v>36647</v>
      </c>
      <c r="B128" s="13">
        <v>5703.8995000000014</v>
      </c>
      <c r="C128" s="13">
        <v>127949.63227571115</v>
      </c>
      <c r="D128" s="17">
        <f t="shared" si="5"/>
        <v>133653.53177571116</v>
      </c>
      <c r="E128" s="13">
        <v>228.81</v>
      </c>
      <c r="F128" s="13">
        <v>17841.63105</v>
      </c>
      <c r="G128" s="14">
        <f t="shared" si="3"/>
        <v>18070.441050000001</v>
      </c>
      <c r="H128" s="15">
        <f t="shared" si="4"/>
        <v>151723.97282571116</v>
      </c>
      <c r="M128" s="55"/>
      <c r="N128" s="55"/>
      <c r="O128" s="55"/>
      <c r="P128" s="56"/>
      <c r="Q128" s="55"/>
      <c r="R128" s="56"/>
    </row>
    <row r="129" spans="1:18" ht="16.5" customHeight="1">
      <c r="A129" s="10">
        <v>36678</v>
      </c>
      <c r="B129" s="13">
        <v>9435.4535000000033</v>
      </c>
      <c r="C129" s="13">
        <v>117754.56418000003</v>
      </c>
      <c r="D129" s="17">
        <f t="shared" si="5"/>
        <v>127190.01768000003</v>
      </c>
      <c r="E129" s="13">
        <v>222.58600000000001</v>
      </c>
      <c r="F129" s="13">
        <v>21493.218089999998</v>
      </c>
      <c r="G129" s="14">
        <f t="shared" si="3"/>
        <v>21715.804089999998</v>
      </c>
      <c r="H129" s="15">
        <f t="shared" si="4"/>
        <v>148905.82177000004</v>
      </c>
      <c r="M129" s="55"/>
      <c r="N129" s="55"/>
      <c r="O129" s="55"/>
      <c r="P129" s="56"/>
      <c r="Q129" s="55"/>
      <c r="R129" s="56"/>
    </row>
    <row r="130" spans="1:18" ht="16.5" customHeight="1">
      <c r="A130" s="10">
        <v>36708</v>
      </c>
      <c r="B130" s="13">
        <v>3403.4539</v>
      </c>
      <c r="C130" s="13">
        <v>78144.237262000097</v>
      </c>
      <c r="D130" s="17">
        <f t="shared" si="5"/>
        <v>81547.69116200009</v>
      </c>
      <c r="E130" s="13">
        <v>209.49379999999999</v>
      </c>
      <c r="F130" s="13">
        <v>16147.71711</v>
      </c>
      <c r="G130" s="14">
        <f t="shared" si="3"/>
        <v>16357.21091</v>
      </c>
      <c r="H130" s="15">
        <f t="shared" si="4"/>
        <v>97904.902072000084</v>
      </c>
      <c r="M130" s="55"/>
      <c r="N130" s="55"/>
      <c r="O130" s="55"/>
      <c r="P130" s="56"/>
      <c r="Q130" s="55"/>
      <c r="R130" s="56"/>
    </row>
    <row r="131" spans="1:18" ht="16.5" customHeight="1">
      <c r="A131" s="10">
        <v>36739</v>
      </c>
      <c r="B131" s="13">
        <v>6562.4331999999995</v>
      </c>
      <c r="C131" s="13">
        <v>143489.34006069205</v>
      </c>
      <c r="D131" s="17">
        <f t="shared" si="5"/>
        <v>150051.77326069205</v>
      </c>
      <c r="E131" s="13">
        <v>164.09</v>
      </c>
      <c r="F131" s="13">
        <v>18385.488969999999</v>
      </c>
      <c r="G131" s="14">
        <f t="shared" si="3"/>
        <v>18549.578969999999</v>
      </c>
      <c r="H131" s="15">
        <f t="shared" si="4"/>
        <v>168601.35223069205</v>
      </c>
      <c r="M131" s="55"/>
      <c r="N131" s="55"/>
      <c r="O131" s="55"/>
      <c r="P131" s="56"/>
      <c r="Q131" s="55"/>
      <c r="R131" s="56"/>
    </row>
    <row r="132" spans="1:18" ht="16.5" customHeight="1">
      <c r="A132" s="10">
        <v>36770</v>
      </c>
      <c r="B132" s="13">
        <v>2950.2463600000001</v>
      </c>
      <c r="C132" s="13">
        <v>125708.05146793935</v>
      </c>
      <c r="D132" s="17">
        <f t="shared" si="5"/>
        <v>128658.29782793936</v>
      </c>
      <c r="E132" s="13">
        <v>163.79499999999999</v>
      </c>
      <c r="F132" s="13">
        <v>20548.423500000001</v>
      </c>
      <c r="G132" s="14">
        <f t="shared" si="3"/>
        <v>20712.218499999999</v>
      </c>
      <c r="H132" s="15">
        <f t="shared" si="4"/>
        <v>149370.51632793935</v>
      </c>
      <c r="M132" s="55"/>
      <c r="N132" s="55"/>
      <c r="O132" s="55"/>
      <c r="P132" s="56"/>
      <c r="Q132" s="55"/>
      <c r="R132" s="56"/>
    </row>
    <row r="133" spans="1:18" ht="16.5" customHeight="1">
      <c r="A133" s="10">
        <v>36801</v>
      </c>
      <c r="B133" s="13">
        <v>2716.8200099999999</v>
      </c>
      <c r="C133" s="13">
        <v>144745.74548804483</v>
      </c>
      <c r="D133" s="17">
        <f t="shared" si="5"/>
        <v>147462.56549804483</v>
      </c>
      <c r="E133" s="13">
        <v>99.54</v>
      </c>
      <c r="F133" s="13">
        <v>22544.86289</v>
      </c>
      <c r="G133" s="14">
        <f t="shared" ref="G133:G196" si="6">E133+F133</f>
        <v>22644.402890000001</v>
      </c>
      <c r="H133" s="15">
        <f t="shared" ref="H133:H196" si="7">G133+D133</f>
        <v>170106.96838804483</v>
      </c>
      <c r="M133" s="55"/>
      <c r="N133" s="55"/>
      <c r="O133" s="55"/>
      <c r="P133" s="56"/>
      <c r="Q133" s="55"/>
      <c r="R133" s="56"/>
    </row>
    <row r="134" spans="1:18" ht="16.5" customHeight="1">
      <c r="A134" s="10">
        <v>36832</v>
      </c>
      <c r="B134" s="13">
        <v>1104.1593600000001</v>
      </c>
      <c r="C134" s="13">
        <v>122868.23440747804</v>
      </c>
      <c r="D134" s="17">
        <f t="shared" si="5"/>
        <v>123972.39376747805</v>
      </c>
      <c r="E134" s="13">
        <v>0</v>
      </c>
      <c r="F134" s="13">
        <v>13684.55243</v>
      </c>
      <c r="G134" s="14">
        <f t="shared" si="6"/>
        <v>13684.55243</v>
      </c>
      <c r="H134" s="15">
        <f t="shared" si="7"/>
        <v>137656.94619747804</v>
      </c>
      <c r="M134" s="55"/>
      <c r="N134" s="55"/>
      <c r="O134" s="55"/>
      <c r="P134" s="56"/>
      <c r="Q134" s="55"/>
      <c r="R134" s="56"/>
    </row>
    <row r="135" spans="1:18" ht="16.5" customHeight="1">
      <c r="A135" s="10">
        <v>36861</v>
      </c>
      <c r="B135" s="13">
        <v>1018.0501899999999</v>
      </c>
      <c r="C135" s="13">
        <v>120735.80151137074</v>
      </c>
      <c r="D135" s="17">
        <f t="shared" si="5"/>
        <v>121753.85170137073</v>
      </c>
      <c r="E135" s="13">
        <v>0</v>
      </c>
      <c r="F135" s="13">
        <v>27206.172129999999</v>
      </c>
      <c r="G135" s="14">
        <f t="shared" si="6"/>
        <v>27206.172129999999</v>
      </c>
      <c r="H135" s="15">
        <f t="shared" si="7"/>
        <v>148960.02383137072</v>
      </c>
      <c r="M135" s="55"/>
      <c r="N135" s="55"/>
      <c r="O135" s="55"/>
      <c r="P135" s="56"/>
      <c r="Q135" s="55"/>
      <c r="R135" s="56"/>
    </row>
    <row r="136" spans="1:18" ht="16.5" customHeight="1">
      <c r="A136" s="10">
        <v>36892</v>
      </c>
      <c r="B136" s="13">
        <v>1329.9116399999998</v>
      </c>
      <c r="C136" s="13">
        <v>82526.17566000011</v>
      </c>
      <c r="D136" s="17">
        <f t="shared" ref="D136:D199" si="8">B136+C136</f>
        <v>83856.087300000116</v>
      </c>
      <c r="E136" s="13">
        <v>5.2479899999999997</v>
      </c>
      <c r="F136" s="13">
        <v>27206.172129999999</v>
      </c>
      <c r="G136" s="14">
        <f t="shared" si="6"/>
        <v>27211.420119999999</v>
      </c>
      <c r="H136" s="15">
        <f t="shared" si="7"/>
        <v>111067.50742000011</v>
      </c>
      <c r="M136" s="55"/>
      <c r="N136" s="55"/>
      <c r="O136" s="55"/>
      <c r="P136" s="56"/>
      <c r="Q136" s="55"/>
      <c r="R136" s="56"/>
    </row>
    <row r="137" spans="1:18" ht="16.5" customHeight="1">
      <c r="A137" s="10">
        <v>36923</v>
      </c>
      <c r="B137" s="13">
        <v>338.24074999999999</v>
      </c>
      <c r="C137" s="13">
        <v>93034.989019999994</v>
      </c>
      <c r="D137" s="17">
        <f t="shared" si="8"/>
        <v>93373.229769999991</v>
      </c>
      <c r="E137" s="13">
        <v>6.3765900000000002</v>
      </c>
      <c r="F137" s="13">
        <v>16487.51352</v>
      </c>
      <c r="G137" s="14">
        <f t="shared" si="6"/>
        <v>16493.89011</v>
      </c>
      <c r="H137" s="15">
        <f t="shared" si="7"/>
        <v>109867.11987999998</v>
      </c>
      <c r="M137" s="55"/>
      <c r="N137" s="55"/>
      <c r="O137" s="55"/>
      <c r="P137" s="56"/>
      <c r="Q137" s="55"/>
      <c r="R137" s="56"/>
    </row>
    <row r="138" spans="1:18" ht="16.5" customHeight="1">
      <c r="A138" s="10">
        <v>36951</v>
      </c>
      <c r="B138" s="13">
        <v>1170.15732</v>
      </c>
      <c r="C138" s="13">
        <v>96899.912429999749</v>
      </c>
      <c r="D138" s="17">
        <f t="shared" si="8"/>
        <v>98070.069749999748</v>
      </c>
      <c r="E138" s="13">
        <v>3.72438</v>
      </c>
      <c r="F138" s="13">
        <v>17092.58181</v>
      </c>
      <c r="G138" s="14">
        <f t="shared" si="6"/>
        <v>17096.306189999999</v>
      </c>
      <c r="H138" s="15">
        <f t="shared" si="7"/>
        <v>115166.37593999975</v>
      </c>
      <c r="I138" s="18"/>
      <c r="M138" s="55"/>
      <c r="N138" s="55"/>
      <c r="O138" s="55"/>
      <c r="P138" s="56"/>
      <c r="Q138" s="55"/>
      <c r="R138" s="56"/>
    </row>
    <row r="139" spans="1:18" ht="16.5" customHeight="1">
      <c r="A139" s="10">
        <v>36982</v>
      </c>
      <c r="B139" s="13">
        <v>782.04823999999996</v>
      </c>
      <c r="C139" s="13">
        <v>118104.47293000018</v>
      </c>
      <c r="D139" s="17">
        <f t="shared" si="8"/>
        <v>118886.52117000018</v>
      </c>
      <c r="E139" s="13">
        <v>10.495979999999999</v>
      </c>
      <c r="F139" s="13">
        <v>18249.568230000001</v>
      </c>
      <c r="G139" s="14">
        <f t="shared" si="6"/>
        <v>18260.06421</v>
      </c>
      <c r="H139" s="15">
        <f t="shared" si="7"/>
        <v>137146.58538000018</v>
      </c>
      <c r="I139" s="18"/>
      <c r="M139" s="55"/>
      <c r="N139" s="55"/>
      <c r="O139" s="55"/>
      <c r="P139" s="56"/>
      <c r="Q139" s="55"/>
      <c r="R139" s="56"/>
    </row>
    <row r="140" spans="1:18" ht="16.5" customHeight="1">
      <c r="A140" s="10">
        <v>37012</v>
      </c>
      <c r="B140" s="13">
        <v>2007.54466</v>
      </c>
      <c r="C140" s="13">
        <v>97342.651830000061</v>
      </c>
      <c r="D140" s="17">
        <f t="shared" si="8"/>
        <v>99350.19649000006</v>
      </c>
      <c r="E140" s="13">
        <v>33.745139999999999</v>
      </c>
      <c r="F140" s="13">
        <v>16957.1813</v>
      </c>
      <c r="G140" s="14">
        <f t="shared" si="6"/>
        <v>16990.926439999999</v>
      </c>
      <c r="H140" s="15">
        <f t="shared" si="7"/>
        <v>116341.12293000006</v>
      </c>
      <c r="I140" s="18"/>
      <c r="M140" s="55"/>
      <c r="N140" s="55"/>
      <c r="O140" s="55"/>
      <c r="P140" s="56"/>
      <c r="Q140" s="55"/>
      <c r="R140" s="56"/>
    </row>
    <row r="141" spans="1:18" ht="16.5" customHeight="1">
      <c r="A141" s="10">
        <v>37043</v>
      </c>
      <c r="B141" s="13">
        <v>2185.27115</v>
      </c>
      <c r="C141" s="13">
        <v>97711.808960000038</v>
      </c>
      <c r="D141" s="17">
        <f t="shared" si="8"/>
        <v>99897.080110000039</v>
      </c>
      <c r="E141" s="13">
        <v>0</v>
      </c>
      <c r="F141" s="13">
        <v>17149.397659999999</v>
      </c>
      <c r="G141" s="14">
        <f t="shared" si="6"/>
        <v>17149.397659999999</v>
      </c>
      <c r="H141" s="15">
        <f t="shared" si="7"/>
        <v>117046.47777000004</v>
      </c>
      <c r="I141" s="18"/>
      <c r="M141" s="55"/>
      <c r="N141" s="55"/>
      <c r="O141" s="55"/>
      <c r="P141" s="56"/>
      <c r="Q141" s="55"/>
      <c r="R141" s="56"/>
    </row>
    <row r="142" spans="1:18" ht="16.5" customHeight="1">
      <c r="A142" s="10">
        <v>37073</v>
      </c>
      <c r="B142" s="13">
        <v>3410.7224999999999</v>
      </c>
      <c r="C142" s="13">
        <v>91730.845990000103</v>
      </c>
      <c r="D142" s="17">
        <f t="shared" si="8"/>
        <v>95141.568490000107</v>
      </c>
      <c r="E142" s="13">
        <v>28.391490000000001</v>
      </c>
      <c r="F142" s="13">
        <v>15864.2752</v>
      </c>
      <c r="G142" s="14">
        <f t="shared" si="6"/>
        <v>15892.66669</v>
      </c>
      <c r="H142" s="15">
        <f t="shared" si="7"/>
        <v>111034.23518000011</v>
      </c>
      <c r="I142" s="18"/>
      <c r="M142" s="55"/>
      <c r="N142" s="55"/>
      <c r="O142" s="55"/>
      <c r="P142" s="56"/>
      <c r="Q142" s="55"/>
      <c r="R142" s="56"/>
    </row>
    <row r="143" spans="1:18" ht="16.5" customHeight="1">
      <c r="A143" s="10">
        <v>37104</v>
      </c>
      <c r="B143" s="13">
        <v>3440.3944900000001</v>
      </c>
      <c r="C143" s="13">
        <v>112042.83068000007</v>
      </c>
      <c r="D143" s="17">
        <f t="shared" si="8"/>
        <v>115483.22517000008</v>
      </c>
      <c r="E143" s="13">
        <v>277.76053999999999</v>
      </c>
      <c r="F143" s="13">
        <v>15639.22977</v>
      </c>
      <c r="G143" s="14">
        <f t="shared" si="6"/>
        <v>15916.990309999999</v>
      </c>
      <c r="H143" s="15">
        <f t="shared" si="7"/>
        <v>131400.21548000007</v>
      </c>
      <c r="I143" s="18"/>
      <c r="M143" s="55"/>
      <c r="N143" s="55"/>
      <c r="O143" s="55"/>
      <c r="P143" s="56"/>
      <c r="Q143" s="55"/>
      <c r="R143" s="56"/>
    </row>
    <row r="144" spans="1:18" ht="16.5" customHeight="1">
      <c r="A144" s="10">
        <v>37135</v>
      </c>
      <c r="B144" s="13">
        <v>5396.6379399999996</v>
      </c>
      <c r="C144" s="13">
        <v>106284.63324000021</v>
      </c>
      <c r="D144" s="17">
        <f t="shared" si="8"/>
        <v>111681.27118000021</v>
      </c>
      <c r="E144" s="13">
        <v>299.78210999999999</v>
      </c>
      <c r="F144" s="13">
        <v>17760.539350000003</v>
      </c>
      <c r="G144" s="14">
        <f t="shared" si="6"/>
        <v>18060.321460000003</v>
      </c>
      <c r="H144" s="15">
        <f t="shared" si="7"/>
        <v>129741.59264000022</v>
      </c>
      <c r="I144" s="18"/>
      <c r="M144" s="55"/>
      <c r="N144" s="55"/>
      <c r="O144" s="55"/>
      <c r="P144" s="56"/>
      <c r="Q144" s="55"/>
      <c r="R144" s="56"/>
    </row>
    <row r="145" spans="1:18" ht="16.5" customHeight="1">
      <c r="A145" s="10">
        <v>37165</v>
      </c>
      <c r="B145" s="13">
        <v>4496.0740500000002</v>
      </c>
      <c r="C145" s="13">
        <v>97322.195720000003</v>
      </c>
      <c r="D145" s="17">
        <f t="shared" si="8"/>
        <v>101818.26977</v>
      </c>
      <c r="E145" s="13">
        <v>307.96446000000003</v>
      </c>
      <c r="F145" s="13">
        <v>16360.686</v>
      </c>
      <c r="G145" s="14">
        <f t="shared" si="6"/>
        <v>16668.650460000001</v>
      </c>
      <c r="H145" s="15">
        <f t="shared" si="7"/>
        <v>118486.92023</v>
      </c>
      <c r="I145" s="18"/>
      <c r="M145" s="55"/>
      <c r="N145" s="55"/>
      <c r="O145" s="55"/>
      <c r="P145" s="56"/>
      <c r="Q145" s="55"/>
      <c r="R145" s="56"/>
    </row>
    <row r="146" spans="1:18" ht="16.5" customHeight="1">
      <c r="A146" s="10">
        <v>37196</v>
      </c>
      <c r="B146" s="13">
        <v>6328.5229500000087</v>
      </c>
      <c r="C146" s="13">
        <v>107941.16957999994</v>
      </c>
      <c r="D146" s="17">
        <f t="shared" si="8"/>
        <v>114269.69252999996</v>
      </c>
      <c r="E146" s="13">
        <v>449.02846</v>
      </c>
      <c r="F146" s="13">
        <v>14611.37724</v>
      </c>
      <c r="G146" s="14">
        <f t="shared" si="6"/>
        <v>15060.405699999999</v>
      </c>
      <c r="H146" s="15">
        <f t="shared" si="7"/>
        <v>129330.09822999996</v>
      </c>
      <c r="I146" s="18"/>
      <c r="M146" s="55"/>
      <c r="N146" s="55"/>
      <c r="O146" s="55"/>
      <c r="P146" s="56"/>
      <c r="Q146" s="55"/>
      <c r="R146" s="56"/>
    </row>
    <row r="147" spans="1:18" ht="16.5" customHeight="1">
      <c r="A147" s="10">
        <v>37226</v>
      </c>
      <c r="B147" s="13">
        <v>4043.1038199999998</v>
      </c>
      <c r="C147" s="13">
        <v>84360.0929399999</v>
      </c>
      <c r="D147" s="17">
        <f t="shared" si="8"/>
        <v>88403.196759999904</v>
      </c>
      <c r="E147" s="13">
        <v>501.45603000000006</v>
      </c>
      <c r="F147" s="13">
        <v>16753.241000000002</v>
      </c>
      <c r="G147" s="14">
        <f t="shared" si="6"/>
        <v>17254.697030000003</v>
      </c>
      <c r="H147" s="15">
        <f t="shared" si="7"/>
        <v>105657.89378999991</v>
      </c>
      <c r="I147" s="18"/>
      <c r="M147" s="57"/>
      <c r="N147" s="57"/>
      <c r="O147" s="57"/>
      <c r="P147" s="58"/>
      <c r="Q147" s="55"/>
      <c r="R147" s="56"/>
    </row>
    <row r="148" spans="1:18" ht="16.5" customHeight="1">
      <c r="A148" s="10">
        <v>37257</v>
      </c>
      <c r="B148" s="19">
        <f>M148/1000</f>
        <v>2598.8290099999999</v>
      </c>
      <c r="C148" s="13">
        <f>N148/1000</f>
        <v>66505.008820000003</v>
      </c>
      <c r="D148" s="17">
        <f t="shared" si="8"/>
        <v>69103.837830000004</v>
      </c>
      <c r="E148" s="13">
        <f>O148/1000</f>
        <v>204.21451999999999</v>
      </c>
      <c r="F148" s="13">
        <v>11510.699000000001</v>
      </c>
      <c r="G148" s="14">
        <f t="shared" si="6"/>
        <v>11714.91352</v>
      </c>
      <c r="H148" s="15">
        <f t="shared" si="7"/>
        <v>80818.751350000006</v>
      </c>
      <c r="I148" s="18"/>
      <c r="M148" s="55">
        <v>2598829.0099999998</v>
      </c>
      <c r="N148" s="55">
        <v>66505008.82</v>
      </c>
      <c r="O148" s="55">
        <v>204214.52</v>
      </c>
      <c r="P148" s="56">
        <f>+SUM(M148:O148)</f>
        <v>69308052.349999994</v>
      </c>
      <c r="Q148" s="55"/>
      <c r="R148" s="56"/>
    </row>
    <row r="149" spans="1:18" ht="16.5" customHeight="1">
      <c r="A149" s="10">
        <v>37288</v>
      </c>
      <c r="B149" s="13">
        <f t="shared" ref="B149:C207" si="9">M149/1000</f>
        <v>3892.76053</v>
      </c>
      <c r="C149" s="13">
        <f t="shared" si="9"/>
        <v>67729.911810000005</v>
      </c>
      <c r="D149" s="17">
        <f t="shared" si="8"/>
        <v>71622.672340000005</v>
      </c>
      <c r="E149" s="13">
        <f t="shared" ref="E149:E212" si="10">O149/1000</f>
        <v>389.71325000000002</v>
      </c>
      <c r="F149" s="13">
        <v>13615.95658</v>
      </c>
      <c r="G149" s="14">
        <f t="shared" si="6"/>
        <v>14005.669830000001</v>
      </c>
      <c r="H149" s="15">
        <f t="shared" si="7"/>
        <v>85628.342170000004</v>
      </c>
      <c r="I149" s="18"/>
      <c r="M149" s="55">
        <v>3892760.53</v>
      </c>
      <c r="N149" s="55">
        <v>67729911.810000002</v>
      </c>
      <c r="O149" s="55">
        <v>389713.25</v>
      </c>
      <c r="P149" s="56">
        <f t="shared" ref="P149:P228" si="11">+SUM(M149:O149)</f>
        <v>72012385.590000004</v>
      </c>
      <c r="Q149" s="55"/>
      <c r="R149" s="56"/>
    </row>
    <row r="150" spans="1:18" ht="16.5" customHeight="1">
      <c r="A150" s="10">
        <v>37316</v>
      </c>
      <c r="B150" s="13">
        <f t="shared" si="9"/>
        <v>4529.1168499999994</v>
      </c>
      <c r="C150" s="13">
        <f t="shared" si="9"/>
        <v>73796.487870000012</v>
      </c>
      <c r="D150" s="17">
        <f t="shared" si="8"/>
        <v>78325.604720000018</v>
      </c>
      <c r="E150" s="13">
        <f t="shared" si="10"/>
        <v>164.15470000000002</v>
      </c>
      <c r="F150" s="13">
        <v>17027.406280000003</v>
      </c>
      <c r="G150" s="14">
        <f t="shared" si="6"/>
        <v>17191.560980000002</v>
      </c>
      <c r="H150" s="15">
        <f t="shared" si="7"/>
        <v>95517.165700000012</v>
      </c>
      <c r="I150" s="18"/>
      <c r="M150" s="55">
        <v>4529116.8499999996</v>
      </c>
      <c r="N150" s="55">
        <v>73796487.870000005</v>
      </c>
      <c r="O150" s="55">
        <v>164154.70000000001</v>
      </c>
      <c r="P150" s="56">
        <f t="shared" si="11"/>
        <v>78489759.420000002</v>
      </c>
      <c r="Q150" s="55"/>
      <c r="R150" s="56"/>
    </row>
    <row r="151" spans="1:18" ht="16.5" customHeight="1">
      <c r="A151" s="10">
        <v>37347</v>
      </c>
      <c r="B151" s="13">
        <f t="shared" si="9"/>
        <v>7364.6071400000001</v>
      </c>
      <c r="C151" s="13">
        <f t="shared" si="9"/>
        <v>77350.010040000008</v>
      </c>
      <c r="D151" s="17">
        <f t="shared" si="8"/>
        <v>84714.617180000001</v>
      </c>
      <c r="E151" s="13">
        <f t="shared" si="10"/>
        <v>197.94200000000001</v>
      </c>
      <c r="F151" s="13">
        <v>13160.542730000001</v>
      </c>
      <c r="G151" s="14">
        <f t="shared" si="6"/>
        <v>13358.48473</v>
      </c>
      <c r="H151" s="15">
        <f t="shared" si="7"/>
        <v>98073.101909999998</v>
      </c>
      <c r="I151" s="18"/>
      <c r="M151" s="55">
        <v>7364607.1399999997</v>
      </c>
      <c r="N151" s="55">
        <v>77350010.040000007</v>
      </c>
      <c r="O151" s="55">
        <v>197942</v>
      </c>
      <c r="P151" s="56">
        <f t="shared" si="11"/>
        <v>84912559.180000007</v>
      </c>
      <c r="Q151" s="55"/>
      <c r="R151" s="56"/>
    </row>
    <row r="152" spans="1:18" ht="16.5" customHeight="1">
      <c r="A152" s="10">
        <v>37377</v>
      </c>
      <c r="B152" s="13">
        <f t="shared" si="9"/>
        <v>10407.324779999999</v>
      </c>
      <c r="C152" s="13">
        <f t="shared" si="9"/>
        <v>67761.905169999998</v>
      </c>
      <c r="D152" s="17">
        <f t="shared" si="8"/>
        <v>78169.229949999994</v>
      </c>
      <c r="E152" s="13">
        <f t="shared" si="10"/>
        <v>248.26398</v>
      </c>
      <c r="F152" s="13">
        <v>14016.41403</v>
      </c>
      <c r="G152" s="14">
        <f t="shared" si="6"/>
        <v>14264.67801</v>
      </c>
      <c r="H152" s="15">
        <f t="shared" si="7"/>
        <v>92433.907959999997</v>
      </c>
      <c r="I152" s="18"/>
      <c r="M152" s="55">
        <v>10407324.779999999</v>
      </c>
      <c r="N152" s="55">
        <v>67761905.170000002</v>
      </c>
      <c r="O152" s="55">
        <v>248263.98</v>
      </c>
      <c r="P152" s="56">
        <f t="shared" si="11"/>
        <v>78417493.930000007</v>
      </c>
      <c r="Q152" s="55"/>
      <c r="R152" s="56"/>
    </row>
    <row r="153" spans="1:18" ht="16.5" customHeight="1">
      <c r="A153" s="10">
        <v>37408</v>
      </c>
      <c r="B153" s="13">
        <f t="shared" si="9"/>
        <v>13743.197410000001</v>
      </c>
      <c r="C153" s="13">
        <f t="shared" si="9"/>
        <v>63998.243539999996</v>
      </c>
      <c r="D153" s="17">
        <f t="shared" si="8"/>
        <v>77741.440949999989</v>
      </c>
      <c r="E153" s="13">
        <f t="shared" si="10"/>
        <v>91.305000000000007</v>
      </c>
      <c r="F153" s="13">
        <v>15515.94881</v>
      </c>
      <c r="G153" s="14">
        <f t="shared" si="6"/>
        <v>15607.25381</v>
      </c>
      <c r="H153" s="15">
        <f t="shared" si="7"/>
        <v>93348.694759999984</v>
      </c>
      <c r="I153" s="18"/>
      <c r="M153" s="55">
        <v>13743197.41</v>
      </c>
      <c r="N153" s="55">
        <v>63998243.539999999</v>
      </c>
      <c r="O153" s="55">
        <v>91305</v>
      </c>
      <c r="P153" s="56">
        <f t="shared" si="11"/>
        <v>77832745.950000003</v>
      </c>
      <c r="Q153" s="55"/>
      <c r="R153" s="56"/>
    </row>
    <row r="154" spans="1:18" ht="16.5" customHeight="1">
      <c r="A154" s="10">
        <v>37438</v>
      </c>
      <c r="B154" s="13">
        <f t="shared" si="9"/>
        <v>12380.13508</v>
      </c>
      <c r="C154" s="13">
        <f t="shared" si="9"/>
        <v>84249.195090000008</v>
      </c>
      <c r="D154" s="17">
        <f t="shared" si="8"/>
        <v>96629.330170000001</v>
      </c>
      <c r="E154" s="13">
        <f t="shared" si="10"/>
        <v>844.05565999999999</v>
      </c>
      <c r="F154" s="13">
        <v>11872.58885</v>
      </c>
      <c r="G154" s="14">
        <f t="shared" si="6"/>
        <v>12716.64451</v>
      </c>
      <c r="H154" s="15">
        <f t="shared" si="7"/>
        <v>109345.97468</v>
      </c>
      <c r="I154" s="18"/>
      <c r="M154" s="55">
        <v>12380135.08</v>
      </c>
      <c r="N154" s="55">
        <v>84249195.090000004</v>
      </c>
      <c r="O154" s="55">
        <v>844055.66</v>
      </c>
      <c r="P154" s="56">
        <f t="shared" si="11"/>
        <v>97473385.829999998</v>
      </c>
      <c r="Q154" s="55"/>
      <c r="R154" s="56"/>
    </row>
    <row r="155" spans="1:18" ht="16.5" customHeight="1">
      <c r="A155" s="10">
        <v>37469</v>
      </c>
      <c r="B155" s="13">
        <f t="shared" si="9"/>
        <v>14787.04775</v>
      </c>
      <c r="C155" s="13">
        <f t="shared" si="9"/>
        <v>98213.920889999994</v>
      </c>
      <c r="D155" s="17">
        <f t="shared" si="8"/>
        <v>113000.96863999999</v>
      </c>
      <c r="E155" s="13">
        <f t="shared" si="10"/>
        <v>367.18397999999996</v>
      </c>
      <c r="F155" s="13">
        <v>16028.382320000001</v>
      </c>
      <c r="G155" s="14">
        <f t="shared" si="6"/>
        <v>16395.566300000002</v>
      </c>
      <c r="H155" s="15">
        <f t="shared" si="7"/>
        <v>129396.53494</v>
      </c>
      <c r="I155" s="18"/>
      <c r="M155" s="55">
        <v>14787047.75</v>
      </c>
      <c r="N155" s="55">
        <v>98213920.890000001</v>
      </c>
      <c r="O155" s="55">
        <v>367183.98</v>
      </c>
      <c r="P155" s="56">
        <f t="shared" si="11"/>
        <v>113368152.62</v>
      </c>
      <c r="Q155" s="55"/>
      <c r="R155" s="56"/>
    </row>
    <row r="156" spans="1:18" ht="16.5" customHeight="1">
      <c r="A156" s="10">
        <v>37500</v>
      </c>
      <c r="B156" s="13">
        <f t="shared" si="9"/>
        <v>12800.470800000001</v>
      </c>
      <c r="C156" s="13">
        <f t="shared" si="9"/>
        <v>105315.20023999999</v>
      </c>
      <c r="D156" s="17">
        <f t="shared" si="8"/>
        <v>118115.67103999999</v>
      </c>
      <c r="E156" s="13">
        <f t="shared" si="10"/>
        <v>575.57164999999998</v>
      </c>
      <c r="F156" s="13">
        <v>16065.282859999999</v>
      </c>
      <c r="G156" s="14">
        <f t="shared" si="6"/>
        <v>16640.854510000001</v>
      </c>
      <c r="H156" s="15">
        <f t="shared" si="7"/>
        <v>134756.52554999999</v>
      </c>
      <c r="I156" s="18"/>
      <c r="M156" s="55">
        <v>12800470.800000001</v>
      </c>
      <c r="N156" s="55">
        <v>105315200.23999999</v>
      </c>
      <c r="O156" s="55">
        <v>575571.65</v>
      </c>
      <c r="P156" s="56">
        <f t="shared" si="11"/>
        <v>118691242.69</v>
      </c>
      <c r="Q156" s="55"/>
      <c r="R156" s="56"/>
    </row>
    <row r="157" spans="1:18" ht="16.5" customHeight="1">
      <c r="A157" s="10">
        <v>37530</v>
      </c>
      <c r="B157" s="13">
        <f t="shared" si="9"/>
        <v>16822.281239999997</v>
      </c>
      <c r="C157" s="13">
        <f t="shared" si="9"/>
        <v>115428.24881999999</v>
      </c>
      <c r="D157" s="17">
        <f t="shared" si="8"/>
        <v>132250.53005999999</v>
      </c>
      <c r="E157" s="13">
        <f t="shared" si="10"/>
        <v>359.95522999999997</v>
      </c>
      <c r="F157" s="13">
        <f>15243481.23/1000</f>
        <v>15243.481230000001</v>
      </c>
      <c r="G157" s="14">
        <f t="shared" si="6"/>
        <v>15603.436460000001</v>
      </c>
      <c r="H157" s="15">
        <f t="shared" si="7"/>
        <v>147853.96651999999</v>
      </c>
      <c r="I157" s="18"/>
      <c r="M157" s="55">
        <v>16822281.239999998</v>
      </c>
      <c r="N157" s="55">
        <v>115428248.81999999</v>
      </c>
      <c r="O157" s="55">
        <v>359955.23</v>
      </c>
      <c r="P157" s="56">
        <f t="shared" si="11"/>
        <v>132610485.28999999</v>
      </c>
      <c r="Q157" s="59"/>
      <c r="R157" s="56"/>
    </row>
    <row r="158" spans="1:18" ht="16.5" customHeight="1">
      <c r="A158" s="10">
        <v>37561</v>
      </c>
      <c r="B158" s="13">
        <f t="shared" si="9"/>
        <v>12169.808710000001</v>
      </c>
      <c r="C158" s="13">
        <f t="shared" si="9"/>
        <v>119202.17212999999</v>
      </c>
      <c r="D158" s="17">
        <f t="shared" si="8"/>
        <v>131371.98084</v>
      </c>
      <c r="E158" s="13">
        <f t="shared" si="10"/>
        <v>142.90135999999998</v>
      </c>
      <c r="F158" s="13">
        <v>16069.753949999998</v>
      </c>
      <c r="G158" s="14">
        <f t="shared" si="6"/>
        <v>16212.655309999998</v>
      </c>
      <c r="H158" s="15">
        <f t="shared" si="7"/>
        <v>147584.63615000001</v>
      </c>
      <c r="I158" s="18"/>
      <c r="M158" s="55">
        <v>12169808.710000001</v>
      </c>
      <c r="N158" s="55">
        <v>119202172.13</v>
      </c>
      <c r="O158" s="55">
        <v>142901.35999999999</v>
      </c>
      <c r="P158" s="56">
        <f t="shared" si="11"/>
        <v>131514882.2</v>
      </c>
      <c r="Q158" s="59"/>
      <c r="R158" s="56"/>
    </row>
    <row r="159" spans="1:18" ht="16.5" customHeight="1">
      <c r="A159" s="10">
        <v>37591</v>
      </c>
      <c r="B159" s="13">
        <f t="shared" si="9"/>
        <v>16202.016079999999</v>
      </c>
      <c r="C159" s="13">
        <f t="shared" si="9"/>
        <v>117674.33246999999</v>
      </c>
      <c r="D159" s="17">
        <f t="shared" si="8"/>
        <v>133876.34855</v>
      </c>
      <c r="E159" s="13">
        <f t="shared" si="10"/>
        <v>287.87441999999999</v>
      </c>
      <c r="F159" s="13">
        <f>19078142.06/1000</f>
        <v>19078.142059999998</v>
      </c>
      <c r="G159" s="14">
        <f t="shared" si="6"/>
        <v>19366.016479999998</v>
      </c>
      <c r="H159" s="15">
        <f t="shared" si="7"/>
        <v>153242.36502999999</v>
      </c>
      <c r="I159" s="18"/>
      <c r="M159" s="55">
        <v>16202016.08</v>
      </c>
      <c r="N159" s="55">
        <v>117674332.47</v>
      </c>
      <c r="O159" s="55">
        <v>287874.42</v>
      </c>
      <c r="P159" s="56">
        <f t="shared" si="11"/>
        <v>134164222.97</v>
      </c>
      <c r="Q159" s="59"/>
      <c r="R159" s="56"/>
    </row>
    <row r="160" spans="1:18" ht="16.5" customHeight="1">
      <c r="A160" s="10">
        <v>37622</v>
      </c>
      <c r="B160" s="13">
        <f t="shared" si="9"/>
        <v>12108.502839999999</v>
      </c>
      <c r="C160" s="13">
        <f t="shared" si="9"/>
        <v>101327.58815000001</v>
      </c>
      <c r="D160" s="17">
        <f t="shared" si="8"/>
        <v>113436.09099000001</v>
      </c>
      <c r="E160" s="13">
        <f t="shared" si="10"/>
        <v>714.79840999999999</v>
      </c>
      <c r="F160" s="13">
        <f>13520636/1000</f>
        <v>13520.636</v>
      </c>
      <c r="G160" s="14">
        <f t="shared" si="6"/>
        <v>14235.43441</v>
      </c>
      <c r="H160" s="15">
        <f t="shared" si="7"/>
        <v>127671.52540000001</v>
      </c>
      <c r="I160" s="18"/>
      <c r="M160" s="55">
        <v>12108502.84</v>
      </c>
      <c r="N160" s="55">
        <v>101327588.15000001</v>
      </c>
      <c r="O160" s="55">
        <v>714798.41</v>
      </c>
      <c r="P160" s="56">
        <f t="shared" si="11"/>
        <v>114150889.40000001</v>
      </c>
      <c r="Q160" s="59"/>
      <c r="R160" s="56"/>
    </row>
    <row r="161" spans="1:18" ht="16.5" customHeight="1">
      <c r="A161" s="10">
        <v>37653</v>
      </c>
      <c r="B161" s="13">
        <f t="shared" si="9"/>
        <v>14535.451160000001</v>
      </c>
      <c r="C161" s="13">
        <f t="shared" si="9"/>
        <v>100856.68936</v>
      </c>
      <c r="D161" s="17">
        <f t="shared" si="8"/>
        <v>115392.14052</v>
      </c>
      <c r="E161" s="13">
        <f t="shared" si="10"/>
        <v>455.03917999999999</v>
      </c>
      <c r="F161" s="13">
        <f>17344151/1000</f>
        <v>17344.151000000002</v>
      </c>
      <c r="G161" s="14">
        <f t="shared" si="6"/>
        <v>17799.190180000001</v>
      </c>
      <c r="H161" s="15">
        <f t="shared" si="7"/>
        <v>133191.33069999999</v>
      </c>
      <c r="I161" s="18"/>
      <c r="M161" s="55">
        <v>14535451.16</v>
      </c>
      <c r="N161" s="55">
        <v>100856689.36</v>
      </c>
      <c r="O161" s="55">
        <v>455039.18</v>
      </c>
      <c r="P161" s="56">
        <f t="shared" si="11"/>
        <v>115847179.7</v>
      </c>
      <c r="Q161" s="59"/>
      <c r="R161" s="56"/>
    </row>
    <row r="162" spans="1:18" ht="16.5" customHeight="1">
      <c r="A162" s="10">
        <v>37681</v>
      </c>
      <c r="B162" s="13">
        <f t="shared" si="9"/>
        <v>12212.10806</v>
      </c>
      <c r="C162" s="13">
        <f t="shared" si="9"/>
        <v>85153.430500000002</v>
      </c>
      <c r="D162" s="17">
        <f t="shared" si="8"/>
        <v>97365.538560000001</v>
      </c>
      <c r="E162" s="13">
        <f t="shared" si="10"/>
        <v>362.26555999999999</v>
      </c>
      <c r="F162" s="13">
        <f>16732264/1000</f>
        <v>16732.263999999999</v>
      </c>
      <c r="G162" s="14">
        <f t="shared" si="6"/>
        <v>17094.529559999999</v>
      </c>
      <c r="H162" s="15">
        <f t="shared" si="7"/>
        <v>114460.06812</v>
      </c>
      <c r="I162" s="18"/>
      <c r="M162" s="55">
        <v>12212108.060000001</v>
      </c>
      <c r="N162" s="55">
        <v>85153430.5</v>
      </c>
      <c r="O162" s="55">
        <v>362265.56</v>
      </c>
      <c r="P162" s="56">
        <f t="shared" si="11"/>
        <v>97727804.120000005</v>
      </c>
      <c r="Q162" s="59"/>
      <c r="R162" s="56"/>
    </row>
    <row r="163" spans="1:18" ht="16.5" customHeight="1">
      <c r="A163" s="10">
        <v>37712</v>
      </c>
      <c r="B163" s="13">
        <f t="shared" si="9"/>
        <v>9955.9819700000007</v>
      </c>
      <c r="C163" s="13">
        <f t="shared" si="9"/>
        <v>88644.815760000012</v>
      </c>
      <c r="D163" s="17">
        <f t="shared" si="8"/>
        <v>98600.79773000002</v>
      </c>
      <c r="E163" s="13">
        <f t="shared" si="10"/>
        <v>697.28992000000005</v>
      </c>
      <c r="F163" s="13">
        <f>15831219/1000</f>
        <v>15831.218999999999</v>
      </c>
      <c r="G163" s="14">
        <f t="shared" si="6"/>
        <v>16528.50892</v>
      </c>
      <c r="H163" s="15">
        <f t="shared" si="7"/>
        <v>115129.30665000001</v>
      </c>
      <c r="I163" s="18"/>
      <c r="M163" s="55">
        <v>9955981.9700000007</v>
      </c>
      <c r="N163" s="55">
        <v>88644815.760000005</v>
      </c>
      <c r="O163" s="55">
        <v>697289.92</v>
      </c>
      <c r="P163" s="56">
        <f t="shared" si="11"/>
        <v>99298087.650000006</v>
      </c>
      <c r="Q163" s="59"/>
      <c r="R163" s="56"/>
    </row>
    <row r="164" spans="1:18" ht="16.5" customHeight="1">
      <c r="A164" s="10">
        <v>37742</v>
      </c>
      <c r="B164" s="13">
        <f t="shared" si="9"/>
        <v>12378.678679999999</v>
      </c>
      <c r="C164" s="13">
        <f t="shared" si="9"/>
        <v>84568.036840000001</v>
      </c>
      <c r="D164" s="17">
        <f t="shared" si="8"/>
        <v>96946.715519999998</v>
      </c>
      <c r="E164" s="13">
        <f t="shared" si="10"/>
        <v>514.09150999999997</v>
      </c>
      <c r="F164" s="13">
        <f>18043177/1000</f>
        <v>18043.177</v>
      </c>
      <c r="G164" s="14">
        <f t="shared" si="6"/>
        <v>18557.268509999998</v>
      </c>
      <c r="H164" s="15">
        <f t="shared" si="7"/>
        <v>115503.98402999999</v>
      </c>
      <c r="I164" s="18"/>
      <c r="M164" s="55">
        <v>12378678.68</v>
      </c>
      <c r="N164" s="55">
        <v>84568036.840000004</v>
      </c>
      <c r="O164" s="55">
        <v>514091.51</v>
      </c>
      <c r="P164" s="56">
        <f t="shared" si="11"/>
        <v>97460807.030000016</v>
      </c>
      <c r="Q164" s="59"/>
      <c r="R164" s="56"/>
    </row>
    <row r="165" spans="1:18" ht="16.5" customHeight="1">
      <c r="A165" s="10">
        <v>37773</v>
      </c>
      <c r="B165" s="13">
        <f t="shared" si="9"/>
        <v>8884.5952500000003</v>
      </c>
      <c r="C165" s="13">
        <f t="shared" si="9"/>
        <v>76568.933879999997</v>
      </c>
      <c r="D165" s="17">
        <f t="shared" si="8"/>
        <v>85453.529129999995</v>
      </c>
      <c r="E165" s="13">
        <f t="shared" si="10"/>
        <v>343.10021999999998</v>
      </c>
      <c r="F165" s="13">
        <f>19279592/1000</f>
        <v>19279.592000000001</v>
      </c>
      <c r="G165" s="14">
        <f t="shared" si="6"/>
        <v>19622.692220000001</v>
      </c>
      <c r="H165" s="15">
        <f t="shared" si="7"/>
        <v>105076.22134999999</v>
      </c>
      <c r="I165" s="18"/>
      <c r="M165" s="55">
        <v>8884595.25</v>
      </c>
      <c r="N165" s="55">
        <v>76568933.879999995</v>
      </c>
      <c r="O165" s="55">
        <v>343100.22</v>
      </c>
      <c r="P165" s="56">
        <f t="shared" si="11"/>
        <v>85796629.349999994</v>
      </c>
      <c r="Q165" s="59"/>
      <c r="R165" s="56"/>
    </row>
    <row r="166" spans="1:18" ht="16.5" customHeight="1">
      <c r="A166" s="10">
        <v>37803</v>
      </c>
      <c r="B166" s="13">
        <f t="shared" si="9"/>
        <v>8840.4744600000013</v>
      </c>
      <c r="C166" s="13">
        <f t="shared" si="9"/>
        <v>74686.851200000005</v>
      </c>
      <c r="D166" s="17">
        <f t="shared" si="8"/>
        <v>83527.325660000002</v>
      </c>
      <c r="E166" s="13">
        <f t="shared" si="10"/>
        <v>570.1186899999999</v>
      </c>
      <c r="F166" s="13">
        <f>20150506/1000</f>
        <v>20150.506000000001</v>
      </c>
      <c r="G166" s="14">
        <f t="shared" si="6"/>
        <v>20720.624690000001</v>
      </c>
      <c r="H166" s="15">
        <f t="shared" si="7"/>
        <v>104247.95035</v>
      </c>
      <c r="I166" s="18"/>
      <c r="M166" s="55">
        <v>8840474.4600000009</v>
      </c>
      <c r="N166" s="55">
        <v>74686851.200000003</v>
      </c>
      <c r="O166" s="55">
        <v>570118.68999999994</v>
      </c>
      <c r="P166" s="56">
        <f t="shared" si="11"/>
        <v>84097444.349999994</v>
      </c>
      <c r="Q166" s="59"/>
      <c r="R166" s="56"/>
    </row>
    <row r="167" spans="1:18" ht="16.5" customHeight="1">
      <c r="A167" s="10">
        <v>37834</v>
      </c>
      <c r="B167" s="13">
        <f t="shared" si="9"/>
        <v>9654.2287300000007</v>
      </c>
      <c r="C167" s="13">
        <f t="shared" si="9"/>
        <v>86177.009519999992</v>
      </c>
      <c r="D167" s="17">
        <f t="shared" si="8"/>
        <v>95831.238249999995</v>
      </c>
      <c r="E167" s="13">
        <f t="shared" si="10"/>
        <v>536.59081999999989</v>
      </c>
      <c r="F167" s="13">
        <f>17293612/1000</f>
        <v>17293.612000000001</v>
      </c>
      <c r="G167" s="14">
        <f t="shared" si="6"/>
        <v>17830.202820000002</v>
      </c>
      <c r="H167" s="15">
        <f t="shared" si="7"/>
        <v>113661.44107</v>
      </c>
      <c r="I167" s="18"/>
      <c r="M167" s="55">
        <v>9654228.7300000004</v>
      </c>
      <c r="N167" s="55">
        <v>86177009.519999996</v>
      </c>
      <c r="O167" s="55">
        <v>536590.81999999995</v>
      </c>
      <c r="P167" s="56">
        <f t="shared" si="11"/>
        <v>96367829.069999993</v>
      </c>
      <c r="Q167" s="59"/>
      <c r="R167" s="56"/>
    </row>
    <row r="168" spans="1:18" ht="16.5" customHeight="1">
      <c r="A168" s="10">
        <v>37865</v>
      </c>
      <c r="B168" s="13">
        <f t="shared" si="9"/>
        <v>9338.5699499999992</v>
      </c>
      <c r="C168" s="13">
        <f t="shared" si="9"/>
        <v>125965.66365</v>
      </c>
      <c r="D168" s="17">
        <f t="shared" si="8"/>
        <v>135304.23360000001</v>
      </c>
      <c r="E168" s="13">
        <f t="shared" si="10"/>
        <v>674.43221999999992</v>
      </c>
      <c r="F168" s="13">
        <f>19506982/1000</f>
        <v>19506.982</v>
      </c>
      <c r="G168" s="14">
        <f t="shared" si="6"/>
        <v>20181.414219999999</v>
      </c>
      <c r="H168" s="15">
        <f t="shared" si="7"/>
        <v>155485.64782000001</v>
      </c>
      <c r="I168" s="18"/>
      <c r="M168" s="55">
        <v>9338569.9499999993</v>
      </c>
      <c r="N168" s="55">
        <v>125965663.65000001</v>
      </c>
      <c r="O168" s="55">
        <v>674432.22</v>
      </c>
      <c r="P168" s="56">
        <f t="shared" si="11"/>
        <v>135978665.81999999</v>
      </c>
      <c r="Q168" s="59"/>
      <c r="R168" s="56"/>
    </row>
    <row r="169" spans="1:18" ht="16.5" customHeight="1">
      <c r="A169" s="10">
        <v>37895</v>
      </c>
      <c r="B169" s="13">
        <f t="shared" si="9"/>
        <v>7870.0246299999999</v>
      </c>
      <c r="C169" s="13">
        <f t="shared" si="9"/>
        <v>122448.52218</v>
      </c>
      <c r="D169" s="17">
        <f t="shared" si="8"/>
        <v>130318.54681</v>
      </c>
      <c r="E169" s="13">
        <f t="shared" si="10"/>
        <v>372.79865000000001</v>
      </c>
      <c r="F169" s="13">
        <f>20773998/1000</f>
        <v>20773.998</v>
      </c>
      <c r="G169" s="14">
        <f t="shared" si="6"/>
        <v>21146.79665</v>
      </c>
      <c r="H169" s="15">
        <f t="shared" si="7"/>
        <v>151465.34346</v>
      </c>
      <c r="I169" s="18"/>
      <c r="M169" s="55">
        <v>7870024.6299999999</v>
      </c>
      <c r="N169" s="55">
        <v>122448522.18000001</v>
      </c>
      <c r="O169" s="55">
        <v>372798.65</v>
      </c>
      <c r="P169" s="56">
        <f t="shared" si="11"/>
        <v>130691345.46000001</v>
      </c>
      <c r="Q169" s="59"/>
      <c r="R169" s="56"/>
    </row>
    <row r="170" spans="1:18" ht="16.5" customHeight="1">
      <c r="A170" s="10">
        <v>37926</v>
      </c>
      <c r="B170" s="13">
        <f t="shared" si="9"/>
        <v>6017.6184699999994</v>
      </c>
      <c r="C170" s="13">
        <f t="shared" si="9"/>
        <v>107943.8055</v>
      </c>
      <c r="D170" s="17">
        <f t="shared" si="8"/>
        <v>113961.42397</v>
      </c>
      <c r="E170" s="13">
        <f t="shared" si="10"/>
        <v>367.12531000000001</v>
      </c>
      <c r="F170" s="13">
        <f>24586378/1000</f>
        <v>24586.378000000001</v>
      </c>
      <c r="G170" s="14">
        <f t="shared" si="6"/>
        <v>24953.50331</v>
      </c>
      <c r="H170" s="15">
        <f t="shared" si="7"/>
        <v>138914.92728</v>
      </c>
      <c r="I170" s="18"/>
      <c r="M170" s="55">
        <v>6017618.4699999997</v>
      </c>
      <c r="N170" s="55">
        <v>107943805.5</v>
      </c>
      <c r="O170" s="55">
        <v>367125.31</v>
      </c>
      <c r="P170" s="56">
        <f t="shared" si="11"/>
        <v>114328549.28</v>
      </c>
      <c r="Q170" s="59"/>
      <c r="R170" s="56"/>
    </row>
    <row r="171" spans="1:18" ht="16.5" customHeight="1">
      <c r="A171" s="10">
        <v>37956</v>
      </c>
      <c r="B171" s="13">
        <f t="shared" si="9"/>
        <v>3425.6030599999999</v>
      </c>
      <c r="C171" s="13">
        <f t="shared" si="9"/>
        <v>132383.89392</v>
      </c>
      <c r="D171" s="17">
        <f t="shared" si="8"/>
        <v>135809.49698</v>
      </c>
      <c r="E171" s="13">
        <f t="shared" si="10"/>
        <v>2383.5496899999998</v>
      </c>
      <c r="F171" s="13">
        <f>22243483/1000</f>
        <v>22243.483</v>
      </c>
      <c r="G171" s="14">
        <f t="shared" si="6"/>
        <v>24627.03269</v>
      </c>
      <c r="H171" s="15">
        <f t="shared" si="7"/>
        <v>160436.52966999999</v>
      </c>
      <c r="I171" s="18"/>
      <c r="M171" s="55">
        <v>3425603.06</v>
      </c>
      <c r="N171" s="55">
        <v>132383893.92</v>
      </c>
      <c r="O171" s="55">
        <v>2383549.69</v>
      </c>
      <c r="P171" s="56">
        <f t="shared" si="11"/>
        <v>138193046.66999999</v>
      </c>
      <c r="Q171" s="59"/>
      <c r="R171" s="56"/>
    </row>
    <row r="172" spans="1:18" ht="16.5" customHeight="1">
      <c r="A172" s="10">
        <v>37987</v>
      </c>
      <c r="B172" s="13">
        <f t="shared" si="9"/>
        <v>1945.66932</v>
      </c>
      <c r="C172" s="13">
        <f t="shared" si="9"/>
        <v>102345.55058</v>
      </c>
      <c r="D172" s="17">
        <f t="shared" si="8"/>
        <v>104291.2199</v>
      </c>
      <c r="E172" s="13">
        <f t="shared" si="10"/>
        <v>350.00553000000002</v>
      </c>
      <c r="F172" s="13">
        <v>17954.073239999998</v>
      </c>
      <c r="G172" s="14">
        <f t="shared" si="6"/>
        <v>18304.078769999996</v>
      </c>
      <c r="H172" s="15">
        <f t="shared" si="7"/>
        <v>122595.29866999999</v>
      </c>
      <c r="I172" s="18"/>
      <c r="M172" s="55">
        <v>1945669.32</v>
      </c>
      <c r="N172" s="55">
        <v>102345550.58</v>
      </c>
      <c r="O172" s="55">
        <v>350005.53</v>
      </c>
      <c r="P172" s="56">
        <f t="shared" si="11"/>
        <v>104641225.42999999</v>
      </c>
      <c r="Q172" s="59"/>
      <c r="R172" s="56"/>
    </row>
    <row r="173" spans="1:18" ht="16.5" customHeight="1">
      <c r="A173" s="10">
        <v>38018</v>
      </c>
      <c r="B173" s="13">
        <f t="shared" si="9"/>
        <v>1830.0417600000001</v>
      </c>
      <c r="C173" s="13">
        <f t="shared" si="9"/>
        <v>92314.484019999989</v>
      </c>
      <c r="D173" s="17">
        <f t="shared" si="8"/>
        <v>94144.525779999996</v>
      </c>
      <c r="E173" s="13">
        <f t="shared" si="10"/>
        <v>485.77671999999995</v>
      </c>
      <c r="F173" s="13">
        <v>14757.472029999999</v>
      </c>
      <c r="G173" s="14">
        <f t="shared" si="6"/>
        <v>15243.248749999999</v>
      </c>
      <c r="H173" s="15">
        <f t="shared" si="7"/>
        <v>109387.77453</v>
      </c>
      <c r="I173" s="18"/>
      <c r="M173" s="55">
        <v>1830041.76</v>
      </c>
      <c r="N173" s="55">
        <v>92314484.019999996</v>
      </c>
      <c r="O173" s="55">
        <v>485776.72</v>
      </c>
      <c r="P173" s="56">
        <f t="shared" si="11"/>
        <v>94630302.5</v>
      </c>
      <c r="Q173" s="59"/>
      <c r="R173" s="56"/>
    </row>
    <row r="174" spans="1:18" ht="16.5" customHeight="1">
      <c r="A174" s="10">
        <v>38047</v>
      </c>
      <c r="B174" s="13">
        <f t="shared" si="9"/>
        <v>2857.2815299999997</v>
      </c>
      <c r="C174" s="13">
        <f t="shared" si="9"/>
        <v>150122.0203</v>
      </c>
      <c r="D174" s="17">
        <f t="shared" si="8"/>
        <v>152979.30183000001</v>
      </c>
      <c r="E174" s="13">
        <f t="shared" si="10"/>
        <v>1109.91013</v>
      </c>
      <c r="F174" s="13">
        <v>27604.595790000007</v>
      </c>
      <c r="G174" s="14">
        <f t="shared" si="6"/>
        <v>28714.505920000007</v>
      </c>
      <c r="H174" s="15">
        <f t="shared" si="7"/>
        <v>181693.80775000001</v>
      </c>
      <c r="I174" s="18"/>
      <c r="M174" s="55">
        <v>2857281.53</v>
      </c>
      <c r="N174" s="55">
        <v>150122020.30000001</v>
      </c>
      <c r="O174" s="55">
        <v>1109910.1299999999</v>
      </c>
      <c r="P174" s="56">
        <f t="shared" si="11"/>
        <v>154089211.96000001</v>
      </c>
      <c r="Q174" s="59"/>
      <c r="R174" s="56"/>
    </row>
    <row r="175" spans="1:18" ht="16.5" customHeight="1">
      <c r="A175" s="10">
        <v>38078</v>
      </c>
      <c r="B175" s="13">
        <f t="shared" si="9"/>
        <v>1568.6710700000001</v>
      </c>
      <c r="C175" s="13">
        <f t="shared" si="9"/>
        <v>111534.91104000001</v>
      </c>
      <c r="D175" s="17">
        <f t="shared" si="8"/>
        <v>113103.58211</v>
      </c>
      <c r="E175" s="13">
        <f t="shared" si="10"/>
        <v>540.02809000000002</v>
      </c>
      <c r="F175" s="13">
        <v>27133.98589</v>
      </c>
      <c r="G175" s="14">
        <f t="shared" si="6"/>
        <v>27674.01398</v>
      </c>
      <c r="H175" s="15">
        <f t="shared" si="7"/>
        <v>140777.59609000001</v>
      </c>
      <c r="I175" s="18"/>
      <c r="M175" s="55">
        <v>1568671.07</v>
      </c>
      <c r="N175" s="55">
        <v>111534911.04000001</v>
      </c>
      <c r="O175" s="55">
        <v>540028.09</v>
      </c>
      <c r="P175" s="56">
        <f t="shared" si="11"/>
        <v>113643610.2</v>
      </c>
      <c r="Q175" s="59"/>
      <c r="R175" s="56"/>
    </row>
    <row r="176" spans="1:18" ht="16.5" customHeight="1">
      <c r="A176" s="10">
        <v>38108</v>
      </c>
      <c r="B176" s="13">
        <f t="shared" si="9"/>
        <v>2780.5200299999997</v>
      </c>
      <c r="C176" s="13">
        <f t="shared" si="9"/>
        <v>126522.75512</v>
      </c>
      <c r="D176" s="17">
        <f t="shared" si="8"/>
        <v>129303.27515</v>
      </c>
      <c r="E176" s="13">
        <f t="shared" si="10"/>
        <v>386.48803000000004</v>
      </c>
      <c r="F176" s="13">
        <v>27777.661010000003</v>
      </c>
      <c r="G176" s="14">
        <f t="shared" si="6"/>
        <v>28164.149040000004</v>
      </c>
      <c r="H176" s="15">
        <f t="shared" si="7"/>
        <v>157467.42418999999</v>
      </c>
      <c r="I176" s="18"/>
      <c r="M176" s="55">
        <v>2780520.03</v>
      </c>
      <c r="N176" s="55">
        <v>126522755.12</v>
      </c>
      <c r="O176" s="55">
        <v>386488.03</v>
      </c>
      <c r="P176" s="56">
        <f t="shared" si="11"/>
        <v>129689763.18000001</v>
      </c>
      <c r="Q176" s="59"/>
      <c r="R176" s="56"/>
    </row>
    <row r="177" spans="1:18" ht="16.5" customHeight="1">
      <c r="A177" s="10">
        <v>38139</v>
      </c>
      <c r="B177" s="13">
        <f t="shared" si="9"/>
        <v>3988.7861899999998</v>
      </c>
      <c r="C177" s="13">
        <f t="shared" si="9"/>
        <v>128070.84295999999</v>
      </c>
      <c r="D177" s="17">
        <f t="shared" si="8"/>
        <v>132059.62914999999</v>
      </c>
      <c r="E177" s="13">
        <f t="shared" si="10"/>
        <v>146.54996</v>
      </c>
      <c r="F177" s="13">
        <v>25205.991320000001</v>
      </c>
      <c r="G177" s="14">
        <f t="shared" si="6"/>
        <v>25352.541280000001</v>
      </c>
      <c r="H177" s="15">
        <f t="shared" si="7"/>
        <v>157412.17043</v>
      </c>
      <c r="I177" s="18"/>
      <c r="M177" s="55">
        <v>3988786.19</v>
      </c>
      <c r="N177" s="55">
        <v>128070842.95999999</v>
      </c>
      <c r="O177" s="55">
        <v>146549.96</v>
      </c>
      <c r="P177" s="56">
        <f t="shared" si="11"/>
        <v>132206179.10999998</v>
      </c>
      <c r="Q177" s="59"/>
      <c r="R177" s="56"/>
    </row>
    <row r="178" spans="1:18" ht="16.5" customHeight="1">
      <c r="A178" s="20">
        <v>38169</v>
      </c>
      <c r="B178" s="21">
        <f t="shared" si="9"/>
        <v>4760.0367000000006</v>
      </c>
      <c r="C178" s="21">
        <f t="shared" si="9"/>
        <v>126186.53067000001</v>
      </c>
      <c r="D178" s="17">
        <f t="shared" si="8"/>
        <v>130946.56737</v>
      </c>
      <c r="E178" s="21">
        <f t="shared" si="10"/>
        <v>376.70115999999996</v>
      </c>
      <c r="F178" s="21">
        <v>27593.542349999996</v>
      </c>
      <c r="G178" s="14">
        <f t="shared" si="6"/>
        <v>27970.243509999997</v>
      </c>
      <c r="H178" s="15">
        <f t="shared" si="7"/>
        <v>158916.81088</v>
      </c>
      <c r="I178" s="18"/>
      <c r="M178" s="55">
        <v>4760036.7</v>
      </c>
      <c r="N178" s="55">
        <v>126186530.67</v>
      </c>
      <c r="O178" s="55">
        <v>376701.16</v>
      </c>
      <c r="P178" s="56">
        <f t="shared" si="11"/>
        <v>131323268.53</v>
      </c>
      <c r="Q178" s="59"/>
      <c r="R178" s="56"/>
    </row>
    <row r="179" spans="1:18" ht="16.5" customHeight="1">
      <c r="A179" s="20">
        <v>38200</v>
      </c>
      <c r="B179" s="21">
        <f t="shared" si="9"/>
        <v>4331.7575299999999</v>
      </c>
      <c r="C179" s="21">
        <f t="shared" si="9"/>
        <v>146597.87</v>
      </c>
      <c r="D179" s="17">
        <f t="shared" si="8"/>
        <v>150929.62753</v>
      </c>
      <c r="E179" s="21">
        <f t="shared" si="10"/>
        <v>320.55110999999999</v>
      </c>
      <c r="F179" s="21">
        <v>26649.28472</v>
      </c>
      <c r="G179" s="14">
        <f t="shared" si="6"/>
        <v>26969.83583</v>
      </c>
      <c r="H179" s="15">
        <f t="shared" si="7"/>
        <v>177899.46335999999</v>
      </c>
      <c r="I179" s="18"/>
      <c r="M179" s="55">
        <v>4331757.53</v>
      </c>
      <c r="N179" s="55">
        <v>146597870</v>
      </c>
      <c r="O179" s="55">
        <v>320551.11</v>
      </c>
      <c r="P179" s="56">
        <f t="shared" si="11"/>
        <v>151250178.64000002</v>
      </c>
      <c r="Q179" s="59"/>
      <c r="R179" s="56"/>
    </row>
    <row r="180" spans="1:18" ht="16.5" customHeight="1">
      <c r="A180" s="20">
        <v>38231</v>
      </c>
      <c r="B180" s="21">
        <f t="shared" si="9"/>
        <v>3681.6147000000001</v>
      </c>
      <c r="C180" s="21">
        <f t="shared" si="9"/>
        <v>148229.93108000001</v>
      </c>
      <c r="D180" s="17">
        <f t="shared" si="8"/>
        <v>151911.54578000001</v>
      </c>
      <c r="E180" s="21">
        <f t="shared" si="10"/>
        <v>296.38945000000001</v>
      </c>
      <c r="F180" s="21">
        <v>22187.805379999998</v>
      </c>
      <c r="G180" s="14">
        <f t="shared" si="6"/>
        <v>22484.194829999997</v>
      </c>
      <c r="H180" s="15">
        <f t="shared" si="7"/>
        <v>174395.74061000001</v>
      </c>
      <c r="I180" s="18"/>
      <c r="M180" s="55">
        <v>3681614.7</v>
      </c>
      <c r="N180" s="55">
        <v>148229931.08000001</v>
      </c>
      <c r="O180" s="55">
        <v>296389.45</v>
      </c>
      <c r="P180" s="56">
        <f t="shared" si="11"/>
        <v>152207935.22999999</v>
      </c>
      <c r="Q180" s="59"/>
      <c r="R180" s="56"/>
    </row>
    <row r="181" spans="1:18" ht="16.5" customHeight="1">
      <c r="A181" s="20">
        <v>38261</v>
      </c>
      <c r="B181" s="21">
        <f t="shared" si="9"/>
        <v>2566.2081200000002</v>
      </c>
      <c r="C181" s="21">
        <f t="shared" si="9"/>
        <v>175584.31033000001</v>
      </c>
      <c r="D181" s="17">
        <f t="shared" si="8"/>
        <v>178150.51845</v>
      </c>
      <c r="E181" s="21">
        <f t="shared" si="10"/>
        <v>1518.10628</v>
      </c>
      <c r="F181" s="21">
        <v>21153.210469999998</v>
      </c>
      <c r="G181" s="14">
        <f t="shared" si="6"/>
        <v>22671.316749999998</v>
      </c>
      <c r="H181" s="15">
        <f t="shared" si="7"/>
        <v>200821.8352</v>
      </c>
      <c r="I181" s="18"/>
      <c r="M181" s="55">
        <v>2566208.12</v>
      </c>
      <c r="N181" s="55">
        <v>175584310.33000001</v>
      </c>
      <c r="O181" s="55">
        <v>1518106.28</v>
      </c>
      <c r="P181" s="56">
        <f t="shared" si="11"/>
        <v>179668624.73000002</v>
      </c>
      <c r="Q181" s="59"/>
      <c r="R181" s="56"/>
    </row>
    <row r="182" spans="1:18" ht="16.5" customHeight="1">
      <c r="A182" s="20">
        <v>38292</v>
      </c>
      <c r="B182" s="21">
        <f t="shared" si="9"/>
        <v>2029.1721</v>
      </c>
      <c r="C182" s="21">
        <f t="shared" si="9"/>
        <v>179676.47841000001</v>
      </c>
      <c r="D182" s="17">
        <f t="shared" si="8"/>
        <v>181705.65051000001</v>
      </c>
      <c r="E182" s="21">
        <f t="shared" si="10"/>
        <v>261.04635000000002</v>
      </c>
      <c r="F182" s="21">
        <v>20932.064560000003</v>
      </c>
      <c r="G182" s="14">
        <f t="shared" si="6"/>
        <v>21193.110910000003</v>
      </c>
      <c r="H182" s="15">
        <f t="shared" si="7"/>
        <v>202898.76142</v>
      </c>
      <c r="I182" s="18"/>
      <c r="M182" s="55">
        <v>2029172.1</v>
      </c>
      <c r="N182" s="55">
        <v>179676478.41</v>
      </c>
      <c r="O182" s="55">
        <v>261046.35</v>
      </c>
      <c r="P182" s="56">
        <f t="shared" si="11"/>
        <v>181966696.85999998</v>
      </c>
      <c r="Q182" s="59"/>
      <c r="R182" s="56"/>
    </row>
    <row r="183" spans="1:18" ht="16.5" customHeight="1">
      <c r="A183" s="20">
        <v>38322</v>
      </c>
      <c r="B183" s="21">
        <f t="shared" si="9"/>
        <v>2995.7052400000002</v>
      </c>
      <c r="C183" s="21">
        <f t="shared" si="9"/>
        <v>206242.24118000001</v>
      </c>
      <c r="D183" s="17">
        <f t="shared" si="8"/>
        <v>209237.94642000002</v>
      </c>
      <c r="E183" s="21">
        <f t="shared" si="10"/>
        <v>584.59172000000001</v>
      </c>
      <c r="F183" s="21">
        <v>28833.849880000002</v>
      </c>
      <c r="G183" s="14">
        <f t="shared" si="6"/>
        <v>29418.441600000002</v>
      </c>
      <c r="H183" s="15">
        <f t="shared" si="7"/>
        <v>238656.38802000001</v>
      </c>
      <c r="I183" s="18"/>
      <c r="M183" s="55">
        <v>2995705.24</v>
      </c>
      <c r="N183" s="55">
        <v>206242241.18000001</v>
      </c>
      <c r="O183" s="55">
        <v>584591.72</v>
      </c>
      <c r="P183" s="56">
        <f t="shared" si="11"/>
        <v>209822538.14000002</v>
      </c>
      <c r="Q183" s="59"/>
      <c r="R183" s="56"/>
    </row>
    <row r="184" spans="1:18" ht="16.5" customHeight="1">
      <c r="A184" s="20">
        <v>38353</v>
      </c>
      <c r="B184" s="21">
        <f t="shared" si="9"/>
        <v>871.42666000000008</v>
      </c>
      <c r="C184" s="21">
        <f t="shared" si="9"/>
        <v>181529.99378999998</v>
      </c>
      <c r="D184" s="17">
        <f t="shared" si="8"/>
        <v>182401.42044999998</v>
      </c>
      <c r="E184" s="21">
        <f t="shared" si="10"/>
        <v>834.34327000000008</v>
      </c>
      <c r="F184" s="21">
        <v>24475.259399999999</v>
      </c>
      <c r="G184" s="14">
        <f t="shared" si="6"/>
        <v>25309.60267</v>
      </c>
      <c r="H184" s="15">
        <f t="shared" si="7"/>
        <v>207711.02311999997</v>
      </c>
      <c r="I184" s="18"/>
      <c r="M184" s="55">
        <v>871426.66</v>
      </c>
      <c r="N184" s="55">
        <v>181529993.78999999</v>
      </c>
      <c r="O184" s="55">
        <v>834343.27</v>
      </c>
      <c r="P184" s="56">
        <f t="shared" si="11"/>
        <v>183235763.72</v>
      </c>
      <c r="Q184" s="59"/>
      <c r="R184" s="56"/>
    </row>
    <row r="185" spans="1:18" ht="16.5" customHeight="1">
      <c r="A185" s="20">
        <v>38384</v>
      </c>
      <c r="B185" s="21">
        <f t="shared" si="9"/>
        <v>1784.5998200000001</v>
      </c>
      <c r="C185" s="21">
        <f t="shared" si="9"/>
        <v>149718.68419</v>
      </c>
      <c r="D185" s="17">
        <f t="shared" si="8"/>
        <v>151503.28401</v>
      </c>
      <c r="E185" s="21">
        <f t="shared" si="10"/>
        <v>716.47877000000005</v>
      </c>
      <c r="F185" s="21">
        <v>24943.053839999997</v>
      </c>
      <c r="G185" s="14">
        <f t="shared" si="6"/>
        <v>25659.532609999998</v>
      </c>
      <c r="H185" s="15">
        <f t="shared" si="7"/>
        <v>177162.81662</v>
      </c>
      <c r="I185" s="18"/>
      <c r="M185" s="55">
        <v>1784599.82</v>
      </c>
      <c r="N185" s="55">
        <v>149718684.19</v>
      </c>
      <c r="O185" s="55">
        <v>716478.77</v>
      </c>
      <c r="P185" s="56">
        <f t="shared" si="11"/>
        <v>152219762.78</v>
      </c>
      <c r="Q185" s="59"/>
      <c r="R185" s="56"/>
    </row>
    <row r="186" spans="1:18" ht="16.5" customHeight="1">
      <c r="A186" s="20">
        <v>38412</v>
      </c>
      <c r="B186" s="21">
        <f t="shared" si="9"/>
        <v>2755.5745699999998</v>
      </c>
      <c r="C186" s="21">
        <f t="shared" si="9"/>
        <v>268833.04772999999</v>
      </c>
      <c r="D186" s="17">
        <f t="shared" si="8"/>
        <v>271588.62229999999</v>
      </c>
      <c r="E186" s="21">
        <f t="shared" si="10"/>
        <v>1644.07996</v>
      </c>
      <c r="F186" s="21">
        <v>31273.746840000003</v>
      </c>
      <c r="G186" s="14">
        <f t="shared" si="6"/>
        <v>32917.826800000003</v>
      </c>
      <c r="H186" s="15">
        <f t="shared" si="7"/>
        <v>304506.44909999997</v>
      </c>
      <c r="I186" s="18"/>
      <c r="M186" s="55">
        <v>2755574.57</v>
      </c>
      <c r="N186" s="55">
        <v>268833047.73000002</v>
      </c>
      <c r="O186" s="55">
        <v>1644079.96</v>
      </c>
      <c r="P186" s="56">
        <f t="shared" si="11"/>
        <v>273232702.25999999</v>
      </c>
      <c r="Q186" s="59"/>
      <c r="R186" s="56"/>
    </row>
    <row r="187" spans="1:18" ht="16.5" customHeight="1">
      <c r="A187" s="20">
        <v>38443</v>
      </c>
      <c r="B187" s="21">
        <f t="shared" si="9"/>
        <v>2626.9860099999996</v>
      </c>
      <c r="C187" s="21">
        <f t="shared" si="9"/>
        <v>208746.17316000001</v>
      </c>
      <c r="D187" s="17">
        <f t="shared" si="8"/>
        <v>211373.15917</v>
      </c>
      <c r="E187" s="21">
        <f t="shared" si="10"/>
        <v>630.33984999999996</v>
      </c>
      <c r="F187" s="21">
        <v>27339.606439999996</v>
      </c>
      <c r="G187" s="14">
        <f t="shared" si="6"/>
        <v>27969.946289999996</v>
      </c>
      <c r="H187" s="15">
        <f t="shared" si="7"/>
        <v>239343.10545999999</v>
      </c>
      <c r="I187" s="18"/>
      <c r="M187" s="55">
        <v>2626986.0099999998</v>
      </c>
      <c r="N187" s="55">
        <v>208746173.16</v>
      </c>
      <c r="O187" s="55">
        <v>630339.85</v>
      </c>
      <c r="P187" s="56">
        <f t="shared" si="11"/>
        <v>212003499.01999998</v>
      </c>
      <c r="Q187" s="59"/>
      <c r="R187" s="56"/>
    </row>
    <row r="188" spans="1:18" ht="16.5" customHeight="1">
      <c r="A188" s="20">
        <v>38473</v>
      </c>
      <c r="B188" s="21">
        <f t="shared" si="9"/>
        <v>6110.3842999999997</v>
      </c>
      <c r="C188" s="21">
        <f t="shared" si="9"/>
        <v>218314.49047999998</v>
      </c>
      <c r="D188" s="17">
        <f t="shared" si="8"/>
        <v>224424.87477999998</v>
      </c>
      <c r="E188" s="21">
        <f t="shared" si="10"/>
        <v>1569.8831200000002</v>
      </c>
      <c r="F188" s="21">
        <v>36744.829060000004</v>
      </c>
      <c r="G188" s="14">
        <f t="shared" si="6"/>
        <v>38314.712180000002</v>
      </c>
      <c r="H188" s="15">
        <f t="shared" si="7"/>
        <v>262739.58695999999</v>
      </c>
      <c r="I188" s="18"/>
      <c r="M188" s="55">
        <v>6110384.2999999998</v>
      </c>
      <c r="N188" s="55">
        <v>218314490.47999999</v>
      </c>
      <c r="O188" s="55">
        <v>1569883.12</v>
      </c>
      <c r="P188" s="56">
        <f t="shared" si="11"/>
        <v>225994757.90000001</v>
      </c>
      <c r="Q188" s="59"/>
      <c r="R188" s="56"/>
    </row>
    <row r="189" spans="1:18" ht="16.5" customHeight="1">
      <c r="A189" s="20">
        <v>38504</v>
      </c>
      <c r="B189" s="21">
        <f t="shared" si="9"/>
        <v>10969.034750000001</v>
      </c>
      <c r="C189" s="21">
        <f t="shared" si="9"/>
        <v>197428.38424000001</v>
      </c>
      <c r="D189" s="17">
        <f t="shared" si="8"/>
        <v>208397.41899000001</v>
      </c>
      <c r="E189" s="21">
        <f t="shared" si="10"/>
        <v>931.27966000000004</v>
      </c>
      <c r="F189" s="21">
        <v>29173.321900000003</v>
      </c>
      <c r="G189" s="14">
        <f t="shared" si="6"/>
        <v>30104.601560000003</v>
      </c>
      <c r="H189" s="15">
        <f t="shared" si="7"/>
        <v>238502.02055000002</v>
      </c>
      <c r="I189" s="18"/>
      <c r="M189" s="55">
        <v>10969034.75</v>
      </c>
      <c r="N189" s="55">
        <v>197428384.24000001</v>
      </c>
      <c r="O189" s="55">
        <v>931279.66</v>
      </c>
      <c r="P189" s="56">
        <f t="shared" si="11"/>
        <v>209328698.65000001</v>
      </c>
      <c r="Q189" s="59"/>
      <c r="R189" s="56"/>
    </row>
    <row r="190" spans="1:18" ht="16.5" customHeight="1">
      <c r="A190" s="20">
        <v>38534</v>
      </c>
      <c r="B190" s="21">
        <f t="shared" si="9"/>
        <v>15197.2225</v>
      </c>
      <c r="C190" s="21">
        <f t="shared" si="9"/>
        <v>175628.42566000001</v>
      </c>
      <c r="D190" s="17">
        <f t="shared" si="8"/>
        <v>190825.64816000001</v>
      </c>
      <c r="E190" s="21">
        <f t="shared" si="10"/>
        <v>1560.0899899999999</v>
      </c>
      <c r="F190" s="21">
        <v>36375.008159999998</v>
      </c>
      <c r="G190" s="14">
        <f t="shared" si="6"/>
        <v>37935.098149999998</v>
      </c>
      <c r="H190" s="15">
        <f t="shared" si="7"/>
        <v>228760.74631000002</v>
      </c>
      <c r="I190" s="18"/>
      <c r="M190" s="55">
        <v>15197222.5</v>
      </c>
      <c r="N190" s="55">
        <v>175628425.66</v>
      </c>
      <c r="O190" s="55">
        <v>1560089.99</v>
      </c>
      <c r="P190" s="56">
        <f t="shared" si="11"/>
        <v>192385738.15000001</v>
      </c>
      <c r="Q190" s="59"/>
      <c r="R190" s="56"/>
    </row>
    <row r="191" spans="1:18" ht="16.5" customHeight="1">
      <c r="A191" s="20">
        <v>38565</v>
      </c>
      <c r="B191" s="21">
        <f t="shared" si="9"/>
        <v>13147.0038</v>
      </c>
      <c r="C191" s="21">
        <f t="shared" si="9"/>
        <v>224823.59103000001</v>
      </c>
      <c r="D191" s="17">
        <f t="shared" si="8"/>
        <v>237970.59483000002</v>
      </c>
      <c r="E191" s="21">
        <f t="shared" si="10"/>
        <v>861.44218999999998</v>
      </c>
      <c r="F191" s="21">
        <v>31250.394359999998</v>
      </c>
      <c r="G191" s="14">
        <f t="shared" si="6"/>
        <v>32111.83655</v>
      </c>
      <c r="H191" s="15">
        <f t="shared" si="7"/>
        <v>270082.43138000002</v>
      </c>
      <c r="I191" s="18"/>
      <c r="M191" s="55">
        <v>13147003.800000001</v>
      </c>
      <c r="N191" s="55">
        <v>224823591.03</v>
      </c>
      <c r="O191" s="55">
        <v>861442.19</v>
      </c>
      <c r="P191" s="56">
        <f t="shared" si="11"/>
        <v>238832037.02000001</v>
      </c>
      <c r="Q191" s="59"/>
      <c r="R191" s="56"/>
    </row>
    <row r="192" spans="1:18" ht="16.5" customHeight="1">
      <c r="A192" s="20">
        <v>38596</v>
      </c>
      <c r="B192" s="21">
        <f t="shared" si="9"/>
        <v>5211.3463600000005</v>
      </c>
      <c r="C192" s="21">
        <f t="shared" si="9"/>
        <v>180792.20822999999</v>
      </c>
      <c r="D192" s="17">
        <f t="shared" si="8"/>
        <v>186003.55458999999</v>
      </c>
      <c r="E192" s="21">
        <f t="shared" si="10"/>
        <v>1247.4890700000001</v>
      </c>
      <c r="F192" s="21">
        <v>30922.044010000001</v>
      </c>
      <c r="G192" s="14">
        <f t="shared" si="6"/>
        <v>32169.533080000001</v>
      </c>
      <c r="H192" s="15">
        <f t="shared" si="7"/>
        <v>218173.08766999998</v>
      </c>
      <c r="I192" s="18"/>
      <c r="M192" s="55">
        <v>5211346.3600000003</v>
      </c>
      <c r="N192" s="55">
        <v>180792208.22999999</v>
      </c>
      <c r="O192" s="55">
        <v>1247489.07</v>
      </c>
      <c r="P192" s="56">
        <f t="shared" si="11"/>
        <v>187251043.66</v>
      </c>
      <c r="Q192" s="59"/>
      <c r="R192" s="56"/>
    </row>
    <row r="193" spans="1:18" ht="16.5" customHeight="1">
      <c r="A193" s="20">
        <v>38626</v>
      </c>
      <c r="B193" s="21">
        <f t="shared" si="9"/>
        <v>7275.35437</v>
      </c>
      <c r="C193" s="21">
        <f t="shared" si="9"/>
        <v>209322.95254</v>
      </c>
      <c r="D193" s="17">
        <f t="shared" si="8"/>
        <v>216598.30690999998</v>
      </c>
      <c r="E193" s="21">
        <f t="shared" si="10"/>
        <v>1785.2983899999999</v>
      </c>
      <c r="F193" s="21">
        <v>32239.012030000002</v>
      </c>
      <c r="G193" s="14">
        <f t="shared" si="6"/>
        <v>34024.310420000002</v>
      </c>
      <c r="H193" s="15">
        <f t="shared" si="7"/>
        <v>250622.61732999998</v>
      </c>
      <c r="I193" s="18"/>
      <c r="M193" s="55">
        <v>7275354.3700000001</v>
      </c>
      <c r="N193" s="55">
        <v>209322952.53999999</v>
      </c>
      <c r="O193" s="55">
        <v>1785298.39</v>
      </c>
      <c r="P193" s="56">
        <f t="shared" si="11"/>
        <v>218383605.29999998</v>
      </c>
      <c r="Q193" s="59"/>
      <c r="R193" s="56"/>
    </row>
    <row r="194" spans="1:18" ht="16.5" customHeight="1">
      <c r="A194" s="20">
        <v>38657</v>
      </c>
      <c r="B194" s="21">
        <f t="shared" si="9"/>
        <v>7000.4037099999996</v>
      </c>
      <c r="C194" s="21">
        <f t="shared" si="9"/>
        <v>214465.40106</v>
      </c>
      <c r="D194" s="17">
        <f t="shared" si="8"/>
        <v>221465.80477000002</v>
      </c>
      <c r="E194" s="21">
        <f t="shared" si="10"/>
        <v>560.89287000000002</v>
      </c>
      <c r="F194" s="22">
        <v>34326.480189999995</v>
      </c>
      <c r="G194" s="14">
        <f t="shared" si="6"/>
        <v>34887.373059999998</v>
      </c>
      <c r="H194" s="15">
        <f t="shared" si="7"/>
        <v>256353.17783</v>
      </c>
      <c r="I194" s="18"/>
      <c r="M194" s="55">
        <v>7000403.71</v>
      </c>
      <c r="N194" s="55">
        <v>214465401.06</v>
      </c>
      <c r="O194" s="55">
        <v>560892.87</v>
      </c>
      <c r="P194" s="56">
        <f t="shared" si="11"/>
        <v>222026697.64000002</v>
      </c>
      <c r="Q194" s="59"/>
      <c r="R194" s="56"/>
    </row>
    <row r="195" spans="1:18" ht="16.5" customHeight="1">
      <c r="A195" s="20">
        <v>38687</v>
      </c>
      <c r="B195" s="21">
        <f t="shared" si="9"/>
        <v>1782.93578</v>
      </c>
      <c r="C195" s="21">
        <f t="shared" si="9"/>
        <v>215140.46596</v>
      </c>
      <c r="D195" s="17">
        <f t="shared" si="8"/>
        <v>216923.40174</v>
      </c>
      <c r="E195" s="21">
        <f t="shared" si="10"/>
        <v>2100.1755600000001</v>
      </c>
      <c r="F195" s="22">
        <v>46061.365489999989</v>
      </c>
      <c r="G195" s="14">
        <f t="shared" si="6"/>
        <v>48161.541049999993</v>
      </c>
      <c r="H195" s="15">
        <f t="shared" si="7"/>
        <v>265084.94279</v>
      </c>
      <c r="I195" s="18"/>
      <c r="M195" s="55">
        <v>1782935.78</v>
      </c>
      <c r="N195" s="55">
        <v>215140465.96000001</v>
      </c>
      <c r="O195" s="55">
        <v>2100175.56</v>
      </c>
      <c r="P195" s="56">
        <f t="shared" si="11"/>
        <v>219023577.30000001</v>
      </c>
      <c r="Q195" s="59"/>
      <c r="R195" s="56"/>
    </row>
    <row r="196" spans="1:18" ht="16.5" customHeight="1">
      <c r="A196" s="20">
        <v>38718</v>
      </c>
      <c r="B196" s="21">
        <f t="shared" si="9"/>
        <v>1953.4662599999999</v>
      </c>
      <c r="C196" s="21">
        <f t="shared" si="9"/>
        <v>183446.30311000001</v>
      </c>
      <c r="D196" s="17">
        <f t="shared" si="8"/>
        <v>185399.76936999999</v>
      </c>
      <c r="E196" s="21">
        <f t="shared" si="10"/>
        <v>1216.7631699999999</v>
      </c>
      <c r="F196" s="22">
        <v>20545.488399999995</v>
      </c>
      <c r="G196" s="14">
        <f t="shared" si="6"/>
        <v>21762.251569999993</v>
      </c>
      <c r="H196" s="15">
        <f t="shared" si="7"/>
        <v>207162.02093999999</v>
      </c>
      <c r="I196" s="18"/>
      <c r="M196" s="55">
        <v>1953466.26</v>
      </c>
      <c r="N196" s="55">
        <v>183446303.11000001</v>
      </c>
      <c r="O196" s="55">
        <v>1216763.17</v>
      </c>
      <c r="P196" s="56">
        <f t="shared" si="11"/>
        <v>186616532.53999999</v>
      </c>
      <c r="Q196" s="59"/>
      <c r="R196" s="56"/>
    </row>
    <row r="197" spans="1:18" ht="16.5" customHeight="1">
      <c r="A197" s="20">
        <v>38749</v>
      </c>
      <c r="B197" s="21">
        <f t="shared" si="9"/>
        <v>3050.2036000000003</v>
      </c>
      <c r="C197" s="21">
        <f t="shared" si="9"/>
        <v>197208.16738</v>
      </c>
      <c r="D197" s="17">
        <f t="shared" si="8"/>
        <v>200258.37098000001</v>
      </c>
      <c r="E197" s="21">
        <f t="shared" si="10"/>
        <v>1405.60142</v>
      </c>
      <c r="F197" s="22">
        <v>24411.926100000001</v>
      </c>
      <c r="G197" s="14">
        <f t="shared" ref="G197:G260" si="12">E197+F197</f>
        <v>25817.52752</v>
      </c>
      <c r="H197" s="15">
        <f t="shared" ref="H197:H260" si="13">G197+D197</f>
        <v>226075.89850000001</v>
      </c>
      <c r="I197" s="18"/>
      <c r="M197" s="55">
        <v>3050203.6</v>
      </c>
      <c r="N197" s="55">
        <v>197208167.38</v>
      </c>
      <c r="O197" s="55">
        <v>1405601.42</v>
      </c>
      <c r="P197" s="56">
        <f t="shared" si="11"/>
        <v>201663972.39999998</v>
      </c>
      <c r="Q197" s="59"/>
      <c r="R197" s="56"/>
    </row>
    <row r="198" spans="1:18" ht="16.5" customHeight="1">
      <c r="A198" s="20">
        <v>38777</v>
      </c>
      <c r="B198" s="21">
        <f t="shared" si="9"/>
        <v>3350.65301</v>
      </c>
      <c r="C198" s="21">
        <f t="shared" si="9"/>
        <v>229237.14488000001</v>
      </c>
      <c r="D198" s="17">
        <f t="shared" si="8"/>
        <v>232587.79789000002</v>
      </c>
      <c r="E198" s="21">
        <f t="shared" si="10"/>
        <v>2293.0589900000004</v>
      </c>
      <c r="F198" s="22">
        <v>32950.935019999968</v>
      </c>
      <c r="G198" s="14">
        <f t="shared" si="12"/>
        <v>35243.994009999966</v>
      </c>
      <c r="H198" s="15">
        <f t="shared" si="13"/>
        <v>267831.79189999995</v>
      </c>
      <c r="I198" s="18"/>
      <c r="M198" s="55">
        <v>3350653.01</v>
      </c>
      <c r="N198" s="55">
        <v>229237144.88</v>
      </c>
      <c r="O198" s="55">
        <v>2293058.9900000002</v>
      </c>
      <c r="P198" s="56">
        <f t="shared" si="11"/>
        <v>234880856.88</v>
      </c>
      <c r="Q198" s="59"/>
      <c r="R198" s="56"/>
    </row>
    <row r="199" spans="1:18" ht="16.5" customHeight="1">
      <c r="A199" s="20">
        <v>38808</v>
      </c>
      <c r="B199" s="21">
        <f t="shared" si="9"/>
        <v>1919.2709</v>
      </c>
      <c r="C199" s="21">
        <f t="shared" si="9"/>
        <v>187393.36103</v>
      </c>
      <c r="D199" s="17">
        <f t="shared" si="8"/>
        <v>189312.63193</v>
      </c>
      <c r="E199" s="21">
        <f t="shared" si="10"/>
        <v>2677.0636500000001</v>
      </c>
      <c r="F199" s="22">
        <v>32353.875019999999</v>
      </c>
      <c r="G199" s="14">
        <f t="shared" si="12"/>
        <v>35030.938670000003</v>
      </c>
      <c r="H199" s="15">
        <f t="shared" si="13"/>
        <v>224343.57060000001</v>
      </c>
      <c r="I199" s="18"/>
      <c r="M199" s="55">
        <v>1919270.9</v>
      </c>
      <c r="N199" s="55">
        <v>187393361.03</v>
      </c>
      <c r="O199" s="55">
        <v>2677063.65</v>
      </c>
      <c r="P199" s="56">
        <f t="shared" si="11"/>
        <v>191989695.58000001</v>
      </c>
      <c r="Q199" s="59"/>
      <c r="R199" s="56"/>
    </row>
    <row r="200" spans="1:18" ht="16.5" customHeight="1">
      <c r="A200" s="20">
        <v>38838</v>
      </c>
      <c r="B200" s="21">
        <f t="shared" si="9"/>
        <v>5662.2568000000001</v>
      </c>
      <c r="C200" s="21">
        <f t="shared" si="9"/>
        <v>228069.97296000001</v>
      </c>
      <c r="D200" s="17">
        <f t="shared" ref="D200:D263" si="14">B200+C200</f>
        <v>233732.22976000002</v>
      </c>
      <c r="E200" s="21">
        <f t="shared" si="10"/>
        <v>4229.8849800000007</v>
      </c>
      <c r="F200" s="22">
        <v>38014.467840000005</v>
      </c>
      <c r="G200" s="14">
        <f t="shared" si="12"/>
        <v>42244.352820000007</v>
      </c>
      <c r="H200" s="15">
        <f t="shared" si="13"/>
        <v>275976.58258000005</v>
      </c>
      <c r="I200" s="18"/>
      <c r="M200" s="55">
        <v>5662256.7999999998</v>
      </c>
      <c r="N200" s="55">
        <v>228069972.96000001</v>
      </c>
      <c r="O200" s="55">
        <v>4229884.9800000004</v>
      </c>
      <c r="P200" s="56">
        <f t="shared" si="11"/>
        <v>237962114.74000001</v>
      </c>
      <c r="Q200" s="59"/>
      <c r="R200" s="56"/>
    </row>
    <row r="201" spans="1:18" ht="16.5" customHeight="1">
      <c r="A201" s="20">
        <v>38869</v>
      </c>
      <c r="B201" s="21">
        <f t="shared" si="9"/>
        <v>5809.0230599999995</v>
      </c>
      <c r="C201" s="21">
        <f t="shared" si="9"/>
        <v>167525.60977000001</v>
      </c>
      <c r="D201" s="17">
        <f t="shared" si="14"/>
        <v>173334.63283000002</v>
      </c>
      <c r="E201" s="21">
        <f t="shared" si="10"/>
        <v>417.65563000000003</v>
      </c>
      <c r="F201" s="22">
        <v>34302.216840000001</v>
      </c>
      <c r="G201" s="14">
        <f t="shared" si="12"/>
        <v>34719.872470000002</v>
      </c>
      <c r="H201" s="15">
        <f t="shared" si="13"/>
        <v>208054.50530000002</v>
      </c>
      <c r="I201" s="18"/>
      <c r="M201" s="55">
        <v>5809023.0599999996</v>
      </c>
      <c r="N201" s="55">
        <v>167525609.77000001</v>
      </c>
      <c r="O201" s="55">
        <v>417655.63</v>
      </c>
      <c r="P201" s="56">
        <f t="shared" si="11"/>
        <v>173752288.46000001</v>
      </c>
      <c r="Q201" s="59"/>
      <c r="R201" s="56"/>
    </row>
    <row r="202" spans="1:18" ht="16.5" customHeight="1">
      <c r="A202" s="20">
        <v>38899</v>
      </c>
      <c r="B202" s="21">
        <f t="shared" si="9"/>
        <v>9706.535460000001</v>
      </c>
      <c r="C202" s="21">
        <f t="shared" si="9"/>
        <v>168462.17588</v>
      </c>
      <c r="D202" s="17">
        <f t="shared" si="14"/>
        <v>178168.71134000001</v>
      </c>
      <c r="E202" s="21">
        <f t="shared" si="10"/>
        <v>515.26695000000007</v>
      </c>
      <c r="F202" s="22">
        <v>30370.17166</v>
      </c>
      <c r="G202" s="14">
        <f t="shared" si="12"/>
        <v>30885.438610000001</v>
      </c>
      <c r="H202" s="15">
        <f t="shared" si="13"/>
        <v>209054.14995000002</v>
      </c>
      <c r="I202" s="18"/>
      <c r="M202" s="55">
        <v>9706535.4600000009</v>
      </c>
      <c r="N202" s="55">
        <v>168462175.88</v>
      </c>
      <c r="O202" s="55">
        <v>515266.95</v>
      </c>
      <c r="P202" s="56">
        <f t="shared" si="11"/>
        <v>178683978.28999999</v>
      </c>
      <c r="Q202" s="59"/>
      <c r="R202" s="56"/>
    </row>
    <row r="203" spans="1:18" ht="16.5" customHeight="1">
      <c r="A203" s="20">
        <v>38930</v>
      </c>
      <c r="B203" s="21">
        <f t="shared" si="9"/>
        <v>14923.848529999999</v>
      </c>
      <c r="C203" s="21">
        <f t="shared" si="9"/>
        <v>268910.16555000003</v>
      </c>
      <c r="D203" s="17">
        <f t="shared" si="14"/>
        <v>283834.01408000005</v>
      </c>
      <c r="E203" s="21">
        <f t="shared" si="10"/>
        <v>694.39478000000008</v>
      </c>
      <c r="F203" s="22">
        <v>41297.641590000007</v>
      </c>
      <c r="G203" s="14">
        <f t="shared" si="12"/>
        <v>41992.036370000009</v>
      </c>
      <c r="H203" s="15">
        <f t="shared" si="13"/>
        <v>325826.05045000004</v>
      </c>
      <c r="I203" s="18"/>
      <c r="M203" s="55">
        <v>14923848.529999999</v>
      </c>
      <c r="N203" s="55">
        <v>268910165.55000001</v>
      </c>
      <c r="O203" s="55">
        <v>694394.78</v>
      </c>
      <c r="P203" s="56">
        <f t="shared" si="11"/>
        <v>284528408.85999995</v>
      </c>
      <c r="Q203" s="59"/>
      <c r="R203" s="56"/>
    </row>
    <row r="204" spans="1:18" ht="16.5" customHeight="1">
      <c r="A204" s="20">
        <v>38961</v>
      </c>
      <c r="B204" s="21">
        <f t="shared" si="9"/>
        <v>15662.36865</v>
      </c>
      <c r="C204" s="21">
        <f t="shared" si="9"/>
        <v>255585.90403999999</v>
      </c>
      <c r="D204" s="17">
        <f t="shared" si="14"/>
        <v>271248.27269000001</v>
      </c>
      <c r="E204" s="21">
        <f t="shared" si="10"/>
        <v>1582.53747</v>
      </c>
      <c r="F204" s="22">
        <v>25786.382329999997</v>
      </c>
      <c r="G204" s="14">
        <f t="shared" si="12"/>
        <v>27368.919799999996</v>
      </c>
      <c r="H204" s="15">
        <f t="shared" si="13"/>
        <v>298617.19248999999</v>
      </c>
      <c r="I204" s="18"/>
      <c r="M204" s="55">
        <v>15662368.65</v>
      </c>
      <c r="N204" s="55">
        <v>255585904.03999999</v>
      </c>
      <c r="O204" s="55">
        <v>1582537.47</v>
      </c>
      <c r="P204" s="56">
        <f t="shared" si="11"/>
        <v>272830810.16000003</v>
      </c>
      <c r="Q204" s="59"/>
      <c r="R204" s="56"/>
    </row>
    <row r="205" spans="1:18" ht="16.5" customHeight="1">
      <c r="A205" s="20">
        <v>38991</v>
      </c>
      <c r="B205" s="21">
        <f t="shared" si="9"/>
        <v>21206.47869</v>
      </c>
      <c r="C205" s="21">
        <f t="shared" si="9"/>
        <v>280343.06693000003</v>
      </c>
      <c r="D205" s="17">
        <f t="shared" si="14"/>
        <v>301549.54562000005</v>
      </c>
      <c r="E205" s="21">
        <f t="shared" si="10"/>
        <v>1587.7977700000001</v>
      </c>
      <c r="F205" s="22">
        <v>30781.513070000005</v>
      </c>
      <c r="G205" s="14">
        <f t="shared" si="12"/>
        <v>32369.310840000006</v>
      </c>
      <c r="H205" s="15">
        <f t="shared" si="13"/>
        <v>333918.85646000004</v>
      </c>
      <c r="I205" s="18"/>
      <c r="M205" s="55">
        <v>21206478.690000001</v>
      </c>
      <c r="N205" s="55">
        <v>280343066.93000001</v>
      </c>
      <c r="O205" s="55">
        <v>1587797.77</v>
      </c>
      <c r="P205" s="56">
        <f t="shared" si="11"/>
        <v>303137343.38999999</v>
      </c>
      <c r="Q205" s="59"/>
      <c r="R205" s="56"/>
    </row>
    <row r="206" spans="1:18" ht="16.5" customHeight="1">
      <c r="A206" s="20">
        <v>39022</v>
      </c>
      <c r="B206" s="21">
        <f t="shared" si="9"/>
        <v>22615.885280000002</v>
      </c>
      <c r="C206" s="21">
        <f t="shared" si="9"/>
        <v>303453.78574999998</v>
      </c>
      <c r="D206" s="17">
        <f t="shared" si="14"/>
        <v>326069.67102999997</v>
      </c>
      <c r="E206" s="21">
        <f t="shared" si="10"/>
        <v>2925.8895000000002</v>
      </c>
      <c r="F206" s="22">
        <v>34793.210490000005</v>
      </c>
      <c r="G206" s="14">
        <f t="shared" si="12"/>
        <v>37719.099990000002</v>
      </c>
      <c r="H206" s="15">
        <f t="shared" si="13"/>
        <v>363788.77101999999</v>
      </c>
      <c r="I206" s="18"/>
      <c r="M206" s="55">
        <v>22615885.280000001</v>
      </c>
      <c r="N206" s="55">
        <v>303453785.75</v>
      </c>
      <c r="O206" s="55">
        <v>2925889.5</v>
      </c>
      <c r="P206" s="56">
        <f t="shared" si="11"/>
        <v>328995560.52999997</v>
      </c>
      <c r="Q206" s="59"/>
      <c r="R206" s="56"/>
    </row>
    <row r="207" spans="1:18" ht="16.5" customHeight="1">
      <c r="A207" s="20">
        <v>39052</v>
      </c>
      <c r="B207" s="21">
        <f t="shared" si="9"/>
        <v>9205.3913000000011</v>
      </c>
      <c r="C207" s="21">
        <f t="shared" si="9"/>
        <v>305321.34035000001</v>
      </c>
      <c r="D207" s="17">
        <f t="shared" si="14"/>
        <v>314526.73165000003</v>
      </c>
      <c r="E207" s="21">
        <f t="shared" si="10"/>
        <v>1007.9222900000001</v>
      </c>
      <c r="F207" s="22">
        <v>43107.846229999996</v>
      </c>
      <c r="G207" s="14">
        <f t="shared" si="12"/>
        <v>44115.768519999998</v>
      </c>
      <c r="H207" s="15">
        <f t="shared" si="13"/>
        <v>358642.50017000001</v>
      </c>
      <c r="I207" s="18"/>
      <c r="M207" s="55">
        <v>9205391.3000000007</v>
      </c>
      <c r="N207" s="55">
        <v>305321340.35000002</v>
      </c>
      <c r="O207" s="55">
        <v>1007922.29</v>
      </c>
      <c r="P207" s="56">
        <f t="shared" si="11"/>
        <v>315534653.94000006</v>
      </c>
      <c r="Q207" s="59"/>
      <c r="R207" s="56"/>
    </row>
    <row r="208" spans="1:18" ht="16.5" customHeight="1">
      <c r="A208" s="20">
        <v>39083</v>
      </c>
      <c r="B208" s="21">
        <f t="shared" ref="B208:C223" si="15">M208/1000</f>
        <v>5065.7782800000004</v>
      </c>
      <c r="C208" s="21">
        <f t="shared" si="15"/>
        <v>278108.46395999996</v>
      </c>
      <c r="D208" s="17">
        <f t="shared" si="14"/>
        <v>283174.24223999999</v>
      </c>
      <c r="E208" s="21">
        <f t="shared" si="10"/>
        <v>611.69035999999994</v>
      </c>
      <c r="F208" s="22">
        <f>Q208/1000</f>
        <v>33811.780340000005</v>
      </c>
      <c r="G208" s="14">
        <f t="shared" si="12"/>
        <v>34423.470700000005</v>
      </c>
      <c r="H208" s="15">
        <f t="shared" si="13"/>
        <v>317597.71294</v>
      </c>
      <c r="I208" s="18"/>
      <c r="M208" s="55">
        <v>5065778.28</v>
      </c>
      <c r="N208" s="55">
        <v>278108463.95999998</v>
      </c>
      <c r="O208" s="55">
        <v>611690.36</v>
      </c>
      <c r="P208" s="56">
        <f t="shared" si="11"/>
        <v>283785932.59999996</v>
      </c>
      <c r="Q208" s="59">
        <v>33811780.340000004</v>
      </c>
      <c r="R208" s="56">
        <f>P208+Q208</f>
        <v>317597712.93999994</v>
      </c>
    </row>
    <row r="209" spans="1:18" ht="16.5" customHeight="1">
      <c r="A209" s="20">
        <v>39114</v>
      </c>
      <c r="B209" s="21">
        <f t="shared" si="15"/>
        <v>2025.2542800000001</v>
      </c>
      <c r="C209" s="21">
        <f t="shared" si="15"/>
        <v>253501.76791</v>
      </c>
      <c r="D209" s="17">
        <f t="shared" si="14"/>
        <v>255527.02218999999</v>
      </c>
      <c r="E209" s="21">
        <f t="shared" si="10"/>
        <v>747.03449000000001</v>
      </c>
      <c r="F209" s="22">
        <f t="shared" ref="F209:F267" si="16">Q209/1000</f>
        <v>31625.840329999999</v>
      </c>
      <c r="G209" s="14">
        <f t="shared" si="12"/>
        <v>32372.874819999997</v>
      </c>
      <c r="H209" s="15">
        <f t="shared" si="13"/>
        <v>287899.89700999996</v>
      </c>
      <c r="I209" s="18"/>
      <c r="M209" s="55">
        <v>2025254.28</v>
      </c>
      <c r="N209" s="55">
        <v>253501767.91</v>
      </c>
      <c r="O209" s="55">
        <v>747034.49</v>
      </c>
      <c r="P209" s="56">
        <f t="shared" si="11"/>
        <v>256274056.68000001</v>
      </c>
      <c r="Q209" s="59">
        <v>31625840.329999998</v>
      </c>
      <c r="R209" s="56">
        <f t="shared" ref="R209:R264" si="17">P209+Q209</f>
        <v>287899897.00999999</v>
      </c>
    </row>
    <row r="210" spans="1:18" ht="16.5" customHeight="1">
      <c r="A210" s="20">
        <v>39142</v>
      </c>
      <c r="B210" s="21">
        <f t="shared" si="15"/>
        <v>6015.1455300000007</v>
      </c>
      <c r="C210" s="21">
        <f t="shared" si="15"/>
        <v>284875.07220999995</v>
      </c>
      <c r="D210" s="17">
        <f t="shared" si="14"/>
        <v>290890.21773999993</v>
      </c>
      <c r="E210" s="21">
        <f t="shared" si="10"/>
        <v>794.74268000000006</v>
      </c>
      <c r="F210" s="22">
        <f t="shared" si="16"/>
        <v>38445.613869999994</v>
      </c>
      <c r="G210" s="14">
        <f t="shared" si="12"/>
        <v>39240.356549999997</v>
      </c>
      <c r="H210" s="15">
        <f t="shared" si="13"/>
        <v>330130.5742899999</v>
      </c>
      <c r="I210" s="18"/>
      <c r="M210" s="55">
        <v>6015145.5300000003</v>
      </c>
      <c r="N210" s="55">
        <v>284875072.20999998</v>
      </c>
      <c r="O210" s="55">
        <v>794742.68</v>
      </c>
      <c r="P210" s="56">
        <f t="shared" si="11"/>
        <v>291684960.41999996</v>
      </c>
      <c r="Q210" s="59">
        <v>38445613.869999997</v>
      </c>
      <c r="R210" s="56">
        <f t="shared" si="17"/>
        <v>330130574.28999996</v>
      </c>
    </row>
    <row r="211" spans="1:18" ht="16.5" customHeight="1">
      <c r="A211" s="20">
        <v>39173</v>
      </c>
      <c r="B211" s="21">
        <f t="shared" si="15"/>
        <v>3038.4663999999998</v>
      </c>
      <c r="C211" s="21">
        <f t="shared" si="15"/>
        <v>249008.59172999999</v>
      </c>
      <c r="D211" s="17">
        <f t="shared" si="14"/>
        <v>252047.05812999999</v>
      </c>
      <c r="E211" s="21">
        <f t="shared" si="10"/>
        <v>728.53955000000008</v>
      </c>
      <c r="F211" s="22">
        <f t="shared" si="16"/>
        <v>35898.867140000002</v>
      </c>
      <c r="G211" s="14">
        <f t="shared" si="12"/>
        <v>36627.406690000003</v>
      </c>
      <c r="H211" s="15">
        <f t="shared" si="13"/>
        <v>288674.46481999999</v>
      </c>
      <c r="I211" s="18"/>
      <c r="M211" s="55">
        <v>3038466.4</v>
      </c>
      <c r="N211" s="55">
        <v>249008591.72999999</v>
      </c>
      <c r="O211" s="55">
        <v>728539.55</v>
      </c>
      <c r="P211" s="56">
        <f t="shared" si="11"/>
        <v>252775597.68000001</v>
      </c>
      <c r="Q211" s="59">
        <v>35898867.140000001</v>
      </c>
      <c r="R211" s="56">
        <f t="shared" si="17"/>
        <v>288674464.81999999</v>
      </c>
    </row>
    <row r="212" spans="1:18" ht="16.5" customHeight="1">
      <c r="A212" s="20">
        <v>39203</v>
      </c>
      <c r="B212" s="21">
        <f t="shared" si="15"/>
        <v>9268.5285600000007</v>
      </c>
      <c r="C212" s="21">
        <f t="shared" si="15"/>
        <v>278965.65227999998</v>
      </c>
      <c r="D212" s="17">
        <f t="shared" si="14"/>
        <v>288234.18083999999</v>
      </c>
      <c r="E212" s="21">
        <f t="shared" si="10"/>
        <v>1154.0080800000001</v>
      </c>
      <c r="F212" s="22">
        <f t="shared" si="16"/>
        <v>44227.229810000004</v>
      </c>
      <c r="G212" s="14">
        <f t="shared" si="12"/>
        <v>45381.237890000004</v>
      </c>
      <c r="H212" s="15">
        <f t="shared" si="13"/>
        <v>333615.41872999998</v>
      </c>
      <c r="I212" s="18"/>
      <c r="M212" s="55">
        <v>9268528.5600000005</v>
      </c>
      <c r="N212" s="55">
        <v>278965652.27999997</v>
      </c>
      <c r="O212" s="55">
        <v>1154008.08</v>
      </c>
      <c r="P212" s="56">
        <f t="shared" si="11"/>
        <v>289388188.91999996</v>
      </c>
      <c r="Q212" s="59">
        <v>44227229.810000002</v>
      </c>
      <c r="R212" s="56">
        <f t="shared" si="17"/>
        <v>333615418.72999996</v>
      </c>
    </row>
    <row r="213" spans="1:18" ht="16.5" customHeight="1">
      <c r="A213" s="20">
        <v>39234</v>
      </c>
      <c r="B213" s="21">
        <f t="shared" si="15"/>
        <v>14077.89752</v>
      </c>
      <c r="C213" s="21">
        <f t="shared" si="15"/>
        <v>220391.75138999999</v>
      </c>
      <c r="D213" s="17">
        <f t="shared" si="14"/>
        <v>234469.64890999999</v>
      </c>
      <c r="E213" s="21">
        <f t="shared" ref="E213:E267" si="18">O213/1000</f>
        <v>975.35696999999993</v>
      </c>
      <c r="F213" s="22">
        <f t="shared" si="16"/>
        <v>40838.206490000004</v>
      </c>
      <c r="G213" s="14">
        <f t="shared" si="12"/>
        <v>41813.563460000005</v>
      </c>
      <c r="H213" s="15">
        <f t="shared" si="13"/>
        <v>276283.21236999996</v>
      </c>
      <c r="I213" s="18"/>
      <c r="M213" s="55">
        <v>14077897.52</v>
      </c>
      <c r="N213" s="55">
        <v>220391751.38999999</v>
      </c>
      <c r="O213" s="55">
        <v>975356.97</v>
      </c>
      <c r="P213" s="56">
        <f t="shared" si="11"/>
        <v>235445005.88</v>
      </c>
      <c r="Q213" s="59">
        <v>40838206.490000002</v>
      </c>
      <c r="R213" s="56">
        <f t="shared" si="17"/>
        <v>276283212.37</v>
      </c>
    </row>
    <row r="214" spans="1:18" ht="16.5" customHeight="1">
      <c r="A214" s="20">
        <v>39264</v>
      </c>
      <c r="B214" s="21">
        <f t="shared" si="15"/>
        <v>22555.993649999997</v>
      </c>
      <c r="C214" s="21">
        <f t="shared" si="15"/>
        <v>228113.61866000001</v>
      </c>
      <c r="D214" s="17">
        <f t="shared" si="14"/>
        <v>250669.61231</v>
      </c>
      <c r="E214" s="21">
        <f t="shared" si="18"/>
        <v>1169.16858</v>
      </c>
      <c r="F214" s="22">
        <f t="shared" si="16"/>
        <v>47284.793880000005</v>
      </c>
      <c r="G214" s="14">
        <f t="shared" si="12"/>
        <v>48453.962460000002</v>
      </c>
      <c r="H214" s="15">
        <f t="shared" si="13"/>
        <v>299123.57477000001</v>
      </c>
      <c r="I214" s="18"/>
      <c r="M214" s="55">
        <v>22555993.649999999</v>
      </c>
      <c r="N214" s="55">
        <v>228113618.66</v>
      </c>
      <c r="O214" s="55">
        <v>1169168.58</v>
      </c>
      <c r="P214" s="56">
        <f t="shared" si="11"/>
        <v>251838780.89000002</v>
      </c>
      <c r="Q214" s="59">
        <v>47284793.880000003</v>
      </c>
      <c r="R214" s="56">
        <f t="shared" si="17"/>
        <v>299123574.77000004</v>
      </c>
    </row>
    <row r="215" spans="1:18" ht="16.5" customHeight="1">
      <c r="A215" s="20">
        <v>39295</v>
      </c>
      <c r="B215" s="21">
        <f t="shared" si="15"/>
        <v>19280.885019999998</v>
      </c>
      <c r="C215" s="21">
        <f t="shared" si="15"/>
        <v>237489.92600000001</v>
      </c>
      <c r="D215" s="17">
        <f t="shared" si="14"/>
        <v>256770.81101999999</v>
      </c>
      <c r="E215" s="21">
        <f t="shared" si="18"/>
        <v>1448.7479900000001</v>
      </c>
      <c r="F215" s="22">
        <f t="shared" si="16"/>
        <v>40733.901659999996</v>
      </c>
      <c r="G215" s="14">
        <f t="shared" si="12"/>
        <v>42182.649649999999</v>
      </c>
      <c r="H215" s="15">
        <f t="shared" si="13"/>
        <v>298953.46067</v>
      </c>
      <c r="I215" s="18"/>
      <c r="M215" s="55">
        <v>19280885.02</v>
      </c>
      <c r="N215" s="55">
        <v>237489926</v>
      </c>
      <c r="O215" s="55">
        <v>1448747.99</v>
      </c>
      <c r="P215" s="56">
        <f t="shared" si="11"/>
        <v>258219559.01000002</v>
      </c>
      <c r="Q215" s="59">
        <v>40733901.659999996</v>
      </c>
      <c r="R215" s="56">
        <f t="shared" si="17"/>
        <v>298953460.67000002</v>
      </c>
    </row>
    <row r="216" spans="1:18" ht="16.5" customHeight="1">
      <c r="A216" s="20">
        <v>39326</v>
      </c>
      <c r="B216" s="21">
        <f t="shared" si="15"/>
        <v>23468.508570000002</v>
      </c>
      <c r="C216" s="21">
        <f t="shared" si="15"/>
        <v>237557.05102000001</v>
      </c>
      <c r="D216" s="17">
        <f t="shared" si="14"/>
        <v>261025.55959000002</v>
      </c>
      <c r="E216" s="21">
        <f t="shared" si="18"/>
        <v>3462.9955099999997</v>
      </c>
      <c r="F216" s="22">
        <f t="shared" si="16"/>
        <v>42179.445630000002</v>
      </c>
      <c r="G216" s="14">
        <f t="shared" si="12"/>
        <v>45642.441140000003</v>
      </c>
      <c r="H216" s="15">
        <f t="shared" si="13"/>
        <v>306668.00073000003</v>
      </c>
      <c r="I216" s="18"/>
      <c r="M216" s="55">
        <v>23468508.57</v>
      </c>
      <c r="N216" s="55">
        <v>237557051.02000001</v>
      </c>
      <c r="O216" s="55">
        <v>3462995.51</v>
      </c>
      <c r="P216" s="56">
        <f t="shared" si="11"/>
        <v>264488555.09999999</v>
      </c>
      <c r="Q216" s="59">
        <v>42179445.630000003</v>
      </c>
      <c r="R216" s="56">
        <f t="shared" si="17"/>
        <v>306668000.73000002</v>
      </c>
    </row>
    <row r="217" spans="1:18" ht="16.5" customHeight="1">
      <c r="A217" s="20">
        <v>39356</v>
      </c>
      <c r="B217" s="21">
        <f t="shared" si="15"/>
        <v>28087.551600000003</v>
      </c>
      <c r="C217" s="21">
        <f t="shared" si="15"/>
        <v>330460.52236</v>
      </c>
      <c r="D217" s="17">
        <f t="shared" si="14"/>
        <v>358548.07396000001</v>
      </c>
      <c r="E217" s="21">
        <f t="shared" si="18"/>
        <v>3714.16912</v>
      </c>
      <c r="F217" s="22">
        <f t="shared" si="16"/>
        <v>45760.313150000002</v>
      </c>
      <c r="G217" s="14">
        <f t="shared" si="12"/>
        <v>49474.48227</v>
      </c>
      <c r="H217" s="15">
        <f t="shared" si="13"/>
        <v>408022.55622999999</v>
      </c>
      <c r="I217" s="18"/>
      <c r="M217" s="55">
        <v>28087551.600000001</v>
      </c>
      <c r="N217" s="55">
        <v>330460522.36000001</v>
      </c>
      <c r="O217" s="55">
        <v>3714169.12</v>
      </c>
      <c r="P217" s="56">
        <f t="shared" si="11"/>
        <v>362262243.08000004</v>
      </c>
      <c r="Q217" s="59">
        <v>45760313.149999999</v>
      </c>
      <c r="R217" s="56">
        <f t="shared" si="17"/>
        <v>408022556.23000002</v>
      </c>
    </row>
    <row r="218" spans="1:18" ht="16.5" customHeight="1">
      <c r="A218" s="20">
        <v>39387</v>
      </c>
      <c r="B218" s="21">
        <f t="shared" si="15"/>
        <v>14606.731730000001</v>
      </c>
      <c r="C218" s="21">
        <f t="shared" si="15"/>
        <v>309743.18731000001</v>
      </c>
      <c r="D218" s="17">
        <f t="shared" si="14"/>
        <v>324349.91904000001</v>
      </c>
      <c r="E218" s="21">
        <f t="shared" si="18"/>
        <v>4264.3401800000001</v>
      </c>
      <c r="F218" s="22">
        <f t="shared" si="16"/>
        <v>47427.731570000004</v>
      </c>
      <c r="G218" s="14">
        <f t="shared" si="12"/>
        <v>51692.071750000003</v>
      </c>
      <c r="H218" s="15">
        <f t="shared" si="13"/>
        <v>376041.99079000001</v>
      </c>
      <c r="I218" s="18"/>
      <c r="M218" s="55">
        <v>14606731.73</v>
      </c>
      <c r="N218" s="55">
        <v>309743187.31</v>
      </c>
      <c r="O218" s="55">
        <v>4264340.18</v>
      </c>
      <c r="P218" s="56">
        <f t="shared" si="11"/>
        <v>328614259.22000003</v>
      </c>
      <c r="Q218" s="59">
        <v>47427731.57</v>
      </c>
      <c r="R218" s="56">
        <f t="shared" si="17"/>
        <v>376041990.79000002</v>
      </c>
    </row>
    <row r="219" spans="1:18" ht="16.5" customHeight="1">
      <c r="A219" s="20">
        <v>39417</v>
      </c>
      <c r="B219" s="21">
        <f t="shared" si="15"/>
        <v>6133.4255800000001</v>
      </c>
      <c r="C219" s="21">
        <f t="shared" si="15"/>
        <v>301502.44232999999</v>
      </c>
      <c r="D219" s="17">
        <f t="shared" si="14"/>
        <v>307635.86790999997</v>
      </c>
      <c r="E219" s="21">
        <f t="shared" si="18"/>
        <v>1841.92848</v>
      </c>
      <c r="F219" s="22">
        <f t="shared" si="16"/>
        <v>41104.191500000001</v>
      </c>
      <c r="G219" s="14">
        <f t="shared" si="12"/>
        <v>42946.119980000003</v>
      </c>
      <c r="H219" s="15">
        <f t="shared" si="13"/>
        <v>350581.98788999999</v>
      </c>
      <c r="I219" s="18"/>
      <c r="M219" s="55">
        <v>6133425.5800000001</v>
      </c>
      <c r="N219" s="55">
        <v>301502442.32999998</v>
      </c>
      <c r="O219" s="55">
        <v>1841928.48</v>
      </c>
      <c r="P219" s="56">
        <f t="shared" si="11"/>
        <v>309477796.38999999</v>
      </c>
      <c r="Q219" s="59">
        <v>41104191.5</v>
      </c>
      <c r="R219" s="56">
        <f t="shared" si="17"/>
        <v>350581987.88999999</v>
      </c>
    </row>
    <row r="220" spans="1:18" ht="16.5" customHeight="1">
      <c r="A220" s="20">
        <v>39448</v>
      </c>
      <c r="B220" s="21">
        <f t="shared" si="15"/>
        <v>5916.4818800000003</v>
      </c>
      <c r="C220" s="21">
        <f t="shared" si="15"/>
        <v>291607.03956999996</v>
      </c>
      <c r="D220" s="17">
        <f t="shared" si="14"/>
        <v>297523.52144999994</v>
      </c>
      <c r="E220" s="21">
        <f t="shared" si="18"/>
        <v>2141.9026899999999</v>
      </c>
      <c r="F220" s="22">
        <f t="shared" si="16"/>
        <v>53280.697030000003</v>
      </c>
      <c r="G220" s="14">
        <f t="shared" si="12"/>
        <v>55422.599720000006</v>
      </c>
      <c r="H220" s="15">
        <f t="shared" si="13"/>
        <v>352946.12116999994</v>
      </c>
      <c r="I220" s="18"/>
      <c r="M220" s="55">
        <v>5916481.8799999999</v>
      </c>
      <c r="N220" s="55">
        <v>291607039.56999999</v>
      </c>
      <c r="O220" s="55">
        <v>2141902.69</v>
      </c>
      <c r="P220" s="56">
        <f t="shared" si="11"/>
        <v>299665424.13999999</v>
      </c>
      <c r="Q220" s="59">
        <v>53280697.030000001</v>
      </c>
      <c r="R220" s="56">
        <f t="shared" si="17"/>
        <v>352946121.16999996</v>
      </c>
    </row>
    <row r="221" spans="1:18" ht="16.5" customHeight="1">
      <c r="A221" s="20">
        <v>39479</v>
      </c>
      <c r="B221" s="21">
        <f t="shared" si="15"/>
        <v>4513.57186</v>
      </c>
      <c r="C221" s="21">
        <f t="shared" si="15"/>
        <v>287114.12745999999</v>
      </c>
      <c r="D221" s="17">
        <f t="shared" si="14"/>
        <v>291627.69932000001</v>
      </c>
      <c r="E221" s="21">
        <f t="shared" si="18"/>
        <v>2810.8126099999999</v>
      </c>
      <c r="F221" s="22">
        <f t="shared" si="16"/>
        <v>42763.902689999995</v>
      </c>
      <c r="G221" s="14">
        <f t="shared" si="12"/>
        <v>45574.715299999996</v>
      </c>
      <c r="H221" s="15">
        <f t="shared" si="13"/>
        <v>337202.41462</v>
      </c>
      <c r="I221" s="18"/>
      <c r="M221" s="55">
        <v>4513571.8600000003</v>
      </c>
      <c r="N221" s="55">
        <v>287114127.45999998</v>
      </c>
      <c r="O221" s="55">
        <v>2810812.61</v>
      </c>
      <c r="P221" s="56">
        <f t="shared" si="11"/>
        <v>294438511.93000001</v>
      </c>
      <c r="Q221" s="59">
        <v>42763902.689999998</v>
      </c>
      <c r="R221" s="56">
        <f t="shared" si="17"/>
        <v>337202414.62</v>
      </c>
    </row>
    <row r="222" spans="1:18" ht="16.5" customHeight="1">
      <c r="A222" s="20">
        <v>39508</v>
      </c>
      <c r="B222" s="21">
        <f t="shared" si="15"/>
        <v>22818.87889</v>
      </c>
      <c r="C222" s="21">
        <f t="shared" si="15"/>
        <v>310606.60874</v>
      </c>
      <c r="D222" s="17">
        <f t="shared" si="14"/>
        <v>333425.48762999999</v>
      </c>
      <c r="E222" s="21">
        <f t="shared" si="18"/>
        <v>3473.4247500000001</v>
      </c>
      <c r="F222" s="22">
        <f t="shared" si="16"/>
        <v>50804.168950000007</v>
      </c>
      <c r="G222" s="14">
        <f t="shared" si="12"/>
        <v>54277.593700000005</v>
      </c>
      <c r="H222" s="15">
        <f t="shared" si="13"/>
        <v>387703.08133000002</v>
      </c>
      <c r="I222" s="18"/>
      <c r="M222" s="55">
        <v>22818878.890000001</v>
      </c>
      <c r="N222" s="55">
        <v>310606608.74000001</v>
      </c>
      <c r="O222" s="55">
        <v>3473424.75</v>
      </c>
      <c r="P222" s="56">
        <f t="shared" si="11"/>
        <v>336898912.38</v>
      </c>
      <c r="Q222" s="59">
        <v>50804168.950000003</v>
      </c>
      <c r="R222" s="56">
        <f t="shared" si="17"/>
        <v>387703081.32999998</v>
      </c>
    </row>
    <row r="223" spans="1:18" ht="16.5" customHeight="1">
      <c r="A223" s="20">
        <v>39539</v>
      </c>
      <c r="B223" s="21">
        <f t="shared" si="15"/>
        <v>18690.819469999999</v>
      </c>
      <c r="C223" s="21">
        <f t="shared" si="15"/>
        <v>315095.56787999999</v>
      </c>
      <c r="D223" s="17">
        <f t="shared" si="14"/>
        <v>333786.38734999998</v>
      </c>
      <c r="E223" s="21">
        <f t="shared" si="18"/>
        <v>2451.85815</v>
      </c>
      <c r="F223" s="22">
        <f t="shared" si="16"/>
        <v>53441.984979999994</v>
      </c>
      <c r="G223" s="14">
        <f t="shared" si="12"/>
        <v>55893.843129999994</v>
      </c>
      <c r="H223" s="15">
        <f t="shared" si="13"/>
        <v>389680.23047999997</v>
      </c>
      <c r="I223" s="18"/>
      <c r="M223" s="55">
        <v>18690819.469999999</v>
      </c>
      <c r="N223" s="55">
        <v>315095567.88</v>
      </c>
      <c r="O223" s="55">
        <v>2451858.15</v>
      </c>
      <c r="P223" s="56">
        <f t="shared" si="11"/>
        <v>336238245.5</v>
      </c>
      <c r="Q223" s="59">
        <v>53441984.979999997</v>
      </c>
      <c r="R223" s="56">
        <f t="shared" si="17"/>
        <v>389680230.48000002</v>
      </c>
    </row>
    <row r="224" spans="1:18" ht="16.5" customHeight="1">
      <c r="A224" s="20">
        <v>39569</v>
      </c>
      <c r="B224" s="21">
        <f t="shared" ref="B224:C266" si="19">M224/1000</f>
        <v>28164.116579999998</v>
      </c>
      <c r="C224" s="21">
        <f t="shared" si="19"/>
        <v>245649.84022000001</v>
      </c>
      <c r="D224" s="17">
        <f t="shared" si="14"/>
        <v>273813.95679999999</v>
      </c>
      <c r="E224" s="21">
        <f t="shared" si="18"/>
        <v>2723.2359900000001</v>
      </c>
      <c r="F224" s="22">
        <f t="shared" si="16"/>
        <v>52210.549799999993</v>
      </c>
      <c r="G224" s="14">
        <f t="shared" si="12"/>
        <v>54933.785789999994</v>
      </c>
      <c r="H224" s="15">
        <f t="shared" si="13"/>
        <v>328747.74258999998</v>
      </c>
      <c r="I224" s="18"/>
      <c r="M224" s="55">
        <v>28164116.579999998</v>
      </c>
      <c r="N224" s="55">
        <v>245649840.22</v>
      </c>
      <c r="O224" s="55">
        <v>2723235.99</v>
      </c>
      <c r="P224" s="56">
        <f t="shared" si="11"/>
        <v>276537192.79000002</v>
      </c>
      <c r="Q224" s="59">
        <v>52210549.799999997</v>
      </c>
      <c r="R224" s="56">
        <f t="shared" si="17"/>
        <v>328747742.59000003</v>
      </c>
    </row>
    <row r="225" spans="1:18" ht="16.5" customHeight="1">
      <c r="A225" s="20">
        <v>39600</v>
      </c>
      <c r="B225" s="21">
        <f t="shared" si="19"/>
        <v>18846.217370000002</v>
      </c>
      <c r="C225" s="21">
        <f t="shared" si="19"/>
        <v>233982.23662000001</v>
      </c>
      <c r="D225" s="17">
        <f t="shared" si="14"/>
        <v>252828.45399000001</v>
      </c>
      <c r="E225" s="21">
        <f t="shared" si="18"/>
        <v>3883.2095199999999</v>
      </c>
      <c r="F225" s="22">
        <f t="shared" si="16"/>
        <v>46301.338640000002</v>
      </c>
      <c r="G225" s="14">
        <f t="shared" si="12"/>
        <v>50184.548159999998</v>
      </c>
      <c r="H225" s="15">
        <f t="shared" si="13"/>
        <v>303013.00215000001</v>
      </c>
      <c r="I225" s="18"/>
      <c r="M225" s="55">
        <v>18846217.370000001</v>
      </c>
      <c r="N225" s="55">
        <v>233982236.62</v>
      </c>
      <c r="O225" s="55">
        <v>3883209.52</v>
      </c>
      <c r="P225" s="56">
        <f t="shared" si="11"/>
        <v>256711663.51000002</v>
      </c>
      <c r="Q225" s="59">
        <v>46301338.640000001</v>
      </c>
      <c r="R225" s="56">
        <f t="shared" si="17"/>
        <v>303013002.15000004</v>
      </c>
    </row>
    <row r="226" spans="1:18" ht="16.5" customHeight="1">
      <c r="A226" s="20">
        <v>39630</v>
      </c>
      <c r="B226" s="21">
        <f t="shared" si="19"/>
        <v>37808.939159999994</v>
      </c>
      <c r="C226" s="21">
        <f t="shared" si="19"/>
        <v>246595.06478000002</v>
      </c>
      <c r="D226" s="17">
        <f t="shared" si="14"/>
        <v>284404.00394000002</v>
      </c>
      <c r="E226" s="21">
        <f t="shared" si="18"/>
        <v>3136.5563199999997</v>
      </c>
      <c r="F226" s="22">
        <f t="shared" si="16"/>
        <v>53729.692840000003</v>
      </c>
      <c r="G226" s="14">
        <f t="shared" si="12"/>
        <v>56866.249160000007</v>
      </c>
      <c r="H226" s="15">
        <f t="shared" si="13"/>
        <v>341270.25310000003</v>
      </c>
      <c r="I226" s="18"/>
      <c r="M226" s="55">
        <v>37808939.159999996</v>
      </c>
      <c r="N226" s="55">
        <v>246595064.78</v>
      </c>
      <c r="O226" s="55">
        <v>3136556.32</v>
      </c>
      <c r="P226" s="56">
        <f t="shared" si="11"/>
        <v>287540560.25999999</v>
      </c>
      <c r="Q226" s="59">
        <v>53729692.840000004</v>
      </c>
      <c r="R226" s="56">
        <f t="shared" si="17"/>
        <v>341270253.10000002</v>
      </c>
    </row>
    <row r="227" spans="1:18" ht="16.5" customHeight="1">
      <c r="A227" s="20">
        <v>39661</v>
      </c>
      <c r="B227" s="21">
        <f t="shared" si="19"/>
        <v>40924.412680000001</v>
      </c>
      <c r="C227" s="21">
        <f t="shared" si="19"/>
        <v>264370.52596</v>
      </c>
      <c r="D227" s="17">
        <f t="shared" si="14"/>
        <v>305294.93864000001</v>
      </c>
      <c r="E227" s="21">
        <f t="shared" si="18"/>
        <v>2151.3366800000003</v>
      </c>
      <c r="F227" s="22">
        <f t="shared" si="16"/>
        <v>52168.397119999994</v>
      </c>
      <c r="G227" s="14">
        <f t="shared" si="12"/>
        <v>54319.733799999995</v>
      </c>
      <c r="H227" s="15">
        <f t="shared" si="13"/>
        <v>359614.67243999999</v>
      </c>
      <c r="I227" s="18"/>
      <c r="M227" s="55">
        <v>40924412.68</v>
      </c>
      <c r="N227" s="55">
        <v>264370525.96000001</v>
      </c>
      <c r="O227" s="55">
        <v>2151336.6800000002</v>
      </c>
      <c r="P227" s="56">
        <f t="shared" si="11"/>
        <v>307446275.31999999</v>
      </c>
      <c r="Q227" s="59">
        <v>52168397.119999997</v>
      </c>
      <c r="R227" s="56">
        <f t="shared" si="17"/>
        <v>359614672.44</v>
      </c>
    </row>
    <row r="228" spans="1:18" ht="16.5" customHeight="1">
      <c r="A228" s="20">
        <v>39692</v>
      </c>
      <c r="B228" s="21">
        <f t="shared" si="19"/>
        <v>43868.878570000001</v>
      </c>
      <c r="C228" s="21">
        <f t="shared" si="19"/>
        <v>400669.15727999998</v>
      </c>
      <c r="D228" s="17">
        <f t="shared" si="14"/>
        <v>444538.03584999999</v>
      </c>
      <c r="E228" s="21">
        <f t="shared" si="18"/>
        <v>3876.9059500000003</v>
      </c>
      <c r="F228" s="22">
        <f t="shared" si="16"/>
        <v>49274.121009999995</v>
      </c>
      <c r="G228" s="14">
        <f t="shared" si="12"/>
        <v>53151.026959999996</v>
      </c>
      <c r="H228" s="15">
        <f t="shared" si="13"/>
        <v>497689.06280999997</v>
      </c>
      <c r="I228" s="18"/>
      <c r="M228" s="55">
        <v>43868878.57</v>
      </c>
      <c r="N228" s="55">
        <v>400669157.27999997</v>
      </c>
      <c r="O228" s="55">
        <v>3876905.95</v>
      </c>
      <c r="P228" s="56">
        <f t="shared" si="11"/>
        <v>448414941.79999995</v>
      </c>
      <c r="Q228" s="59">
        <v>49274121.009999998</v>
      </c>
      <c r="R228" s="56">
        <f t="shared" si="17"/>
        <v>497689062.80999994</v>
      </c>
    </row>
    <row r="229" spans="1:18" ht="16.5" customHeight="1">
      <c r="A229" s="20">
        <v>39722</v>
      </c>
      <c r="B229" s="21">
        <f t="shared" si="19"/>
        <v>25048.019809999998</v>
      </c>
      <c r="C229" s="21">
        <f t="shared" si="19"/>
        <v>424896.69238999998</v>
      </c>
      <c r="D229" s="17">
        <f t="shared" si="14"/>
        <v>449944.71219999995</v>
      </c>
      <c r="E229" s="21">
        <f t="shared" si="18"/>
        <v>3284.9323799999997</v>
      </c>
      <c r="F229" s="22">
        <f t="shared" si="16"/>
        <v>50083.916979999995</v>
      </c>
      <c r="G229" s="14">
        <f t="shared" si="12"/>
        <v>53368.849359999993</v>
      </c>
      <c r="H229" s="15">
        <f t="shared" si="13"/>
        <v>503313.56155999994</v>
      </c>
      <c r="I229" s="18"/>
      <c r="M229" s="55">
        <v>25048019.809999999</v>
      </c>
      <c r="N229" s="55">
        <v>424896692.38999999</v>
      </c>
      <c r="O229" s="55">
        <v>3284932.38</v>
      </c>
      <c r="P229" s="56">
        <f t="shared" ref="P229:P264" si="20">+SUM(M229:O229)</f>
        <v>453229644.57999998</v>
      </c>
      <c r="Q229" s="59">
        <v>50083916.979999997</v>
      </c>
      <c r="R229" s="56">
        <f t="shared" si="17"/>
        <v>503313561.56</v>
      </c>
    </row>
    <row r="230" spans="1:18" ht="16.5" customHeight="1">
      <c r="A230" s="20">
        <v>39753</v>
      </c>
      <c r="B230" s="21">
        <f t="shared" si="19"/>
        <v>12285.276739999999</v>
      </c>
      <c r="C230" s="21">
        <f t="shared" si="19"/>
        <v>404670.59376000002</v>
      </c>
      <c r="D230" s="17">
        <f t="shared" si="14"/>
        <v>416955.87050000002</v>
      </c>
      <c r="E230" s="21">
        <f t="shared" si="18"/>
        <v>484.01060999999999</v>
      </c>
      <c r="F230" s="22">
        <f t="shared" si="16"/>
        <v>42349.764619999994</v>
      </c>
      <c r="G230" s="14">
        <f t="shared" si="12"/>
        <v>42833.775229999992</v>
      </c>
      <c r="H230" s="15">
        <f t="shared" si="13"/>
        <v>459789.64572999999</v>
      </c>
      <c r="I230" s="18"/>
      <c r="M230" s="55">
        <v>12285276.74</v>
      </c>
      <c r="N230" s="55">
        <v>404670593.75999999</v>
      </c>
      <c r="O230" s="55">
        <v>484010.61</v>
      </c>
      <c r="P230" s="56">
        <f t="shared" si="20"/>
        <v>417439881.11000001</v>
      </c>
      <c r="Q230" s="59">
        <v>42349764.619999997</v>
      </c>
      <c r="R230" s="56">
        <f t="shared" si="17"/>
        <v>459789645.73000002</v>
      </c>
    </row>
    <row r="231" spans="1:18" ht="16.5" customHeight="1">
      <c r="A231" s="20">
        <v>39783</v>
      </c>
      <c r="B231" s="21">
        <f t="shared" si="19"/>
        <v>17460.931840000001</v>
      </c>
      <c r="C231" s="21">
        <f t="shared" si="19"/>
        <v>422365.96756999998</v>
      </c>
      <c r="D231" s="17">
        <f t="shared" si="14"/>
        <v>439826.89940999995</v>
      </c>
      <c r="E231" s="21">
        <f t="shared" si="18"/>
        <v>310.86572999999999</v>
      </c>
      <c r="F231" s="22">
        <f t="shared" si="16"/>
        <v>49121.826970000002</v>
      </c>
      <c r="G231" s="14">
        <f t="shared" si="12"/>
        <v>49432.6927</v>
      </c>
      <c r="H231" s="15">
        <f t="shared" si="13"/>
        <v>489259.59210999997</v>
      </c>
      <c r="I231" s="18"/>
      <c r="M231" s="55">
        <v>17460931.84</v>
      </c>
      <c r="N231" s="55">
        <v>422365967.56999999</v>
      </c>
      <c r="O231" s="55">
        <v>310865.73</v>
      </c>
      <c r="P231" s="56">
        <f t="shared" si="20"/>
        <v>440137765.13999999</v>
      </c>
      <c r="Q231" s="59">
        <v>49121826.969999999</v>
      </c>
      <c r="R231" s="56">
        <f t="shared" si="17"/>
        <v>489259592.11000001</v>
      </c>
    </row>
    <row r="232" spans="1:18" ht="16.5" customHeight="1">
      <c r="A232" s="20">
        <v>39814</v>
      </c>
      <c r="B232" s="21">
        <f t="shared" si="19"/>
        <v>5036.0503399999998</v>
      </c>
      <c r="C232" s="21">
        <f t="shared" si="19"/>
        <v>280416.81138999999</v>
      </c>
      <c r="D232" s="17">
        <f t="shared" si="14"/>
        <v>285452.86173</v>
      </c>
      <c r="E232" s="21">
        <f t="shared" si="18"/>
        <v>385.89335</v>
      </c>
      <c r="F232" s="22">
        <f t="shared" si="16"/>
        <v>37402.107530000001</v>
      </c>
      <c r="G232" s="14">
        <f t="shared" si="12"/>
        <v>37788.00088</v>
      </c>
      <c r="H232" s="15">
        <f t="shared" si="13"/>
        <v>323240.86261000001</v>
      </c>
      <c r="I232" s="18"/>
      <c r="M232" s="55">
        <v>5036050.34</v>
      </c>
      <c r="N232" s="55">
        <v>280416811.38999999</v>
      </c>
      <c r="O232" s="55">
        <v>385893.35</v>
      </c>
      <c r="P232" s="56">
        <f t="shared" si="20"/>
        <v>285838755.07999998</v>
      </c>
      <c r="Q232" s="59">
        <v>37402107.530000001</v>
      </c>
      <c r="R232" s="56">
        <f t="shared" si="17"/>
        <v>323240862.61000001</v>
      </c>
    </row>
    <row r="233" spans="1:18" ht="16.5" customHeight="1">
      <c r="A233" s="20">
        <v>39845</v>
      </c>
      <c r="B233" s="21">
        <f t="shared" si="19"/>
        <v>4523.16129</v>
      </c>
      <c r="C233" s="21">
        <f t="shared" si="19"/>
        <v>315151.09182999999</v>
      </c>
      <c r="D233" s="17">
        <f t="shared" si="14"/>
        <v>319674.25312000001</v>
      </c>
      <c r="E233" s="21">
        <f t="shared" si="18"/>
        <v>518.54774999999995</v>
      </c>
      <c r="F233" s="22">
        <f t="shared" si="16"/>
        <v>37539.306810000002</v>
      </c>
      <c r="G233" s="14">
        <f t="shared" si="12"/>
        <v>38057.85456</v>
      </c>
      <c r="H233" s="15">
        <f t="shared" si="13"/>
        <v>357732.10768000002</v>
      </c>
      <c r="I233" s="18"/>
      <c r="M233" s="55">
        <v>4523161.29</v>
      </c>
      <c r="N233" s="55">
        <v>315151091.82999998</v>
      </c>
      <c r="O233" s="55">
        <v>518547.75</v>
      </c>
      <c r="P233" s="56">
        <f t="shared" si="20"/>
        <v>320192800.87</v>
      </c>
      <c r="Q233" s="59">
        <v>37539306.810000002</v>
      </c>
      <c r="R233" s="56">
        <f t="shared" si="17"/>
        <v>357732107.68000001</v>
      </c>
    </row>
    <row r="234" spans="1:18" ht="16.5" customHeight="1">
      <c r="A234" s="20">
        <v>39873</v>
      </c>
      <c r="B234" s="21">
        <f t="shared" si="19"/>
        <v>3545.4754800000001</v>
      </c>
      <c r="C234" s="21">
        <f t="shared" si="19"/>
        <v>298620.97156999999</v>
      </c>
      <c r="D234" s="17">
        <f t="shared" si="14"/>
        <v>302166.44705000002</v>
      </c>
      <c r="E234" s="21">
        <f t="shared" si="18"/>
        <v>4636.1735799999997</v>
      </c>
      <c r="F234" s="22">
        <f t="shared" si="16"/>
        <v>41900.884100000003</v>
      </c>
      <c r="G234" s="14">
        <f t="shared" si="12"/>
        <v>46537.057680000005</v>
      </c>
      <c r="H234" s="15">
        <f t="shared" si="13"/>
        <v>348703.50473000004</v>
      </c>
      <c r="I234" s="18"/>
      <c r="M234" s="55">
        <v>3545475.48</v>
      </c>
      <c r="N234" s="55">
        <v>298620971.56999999</v>
      </c>
      <c r="O234" s="55">
        <v>4636173.58</v>
      </c>
      <c r="P234" s="56">
        <f t="shared" si="20"/>
        <v>306802620.63</v>
      </c>
      <c r="Q234" s="59">
        <v>41900884.100000001</v>
      </c>
      <c r="R234" s="56">
        <f t="shared" si="17"/>
        <v>348703504.73000002</v>
      </c>
    </row>
    <row r="235" spans="1:18" ht="16.5" customHeight="1">
      <c r="A235" s="20">
        <v>39904</v>
      </c>
      <c r="B235" s="21">
        <f t="shared" si="19"/>
        <v>6928.7345999999998</v>
      </c>
      <c r="C235" s="21">
        <f t="shared" si="19"/>
        <v>280384.42962999997</v>
      </c>
      <c r="D235" s="17">
        <f t="shared" si="14"/>
        <v>287313.16422999999</v>
      </c>
      <c r="E235" s="21">
        <f t="shared" si="18"/>
        <v>416.29192999999998</v>
      </c>
      <c r="F235" s="22">
        <f t="shared" si="16"/>
        <v>40737.873869999996</v>
      </c>
      <c r="G235" s="14">
        <f t="shared" si="12"/>
        <v>41154.165799999995</v>
      </c>
      <c r="H235" s="15">
        <f t="shared" si="13"/>
        <v>328467.33003000001</v>
      </c>
      <c r="I235" s="18"/>
      <c r="M235" s="55">
        <v>6928734.5999999996</v>
      </c>
      <c r="N235" s="55">
        <v>280384429.63</v>
      </c>
      <c r="O235" s="55">
        <v>416291.93</v>
      </c>
      <c r="P235" s="56">
        <f t="shared" si="20"/>
        <v>287729456.16000003</v>
      </c>
      <c r="Q235" s="59">
        <v>40737873.869999997</v>
      </c>
      <c r="R235" s="56">
        <f t="shared" si="17"/>
        <v>328467330.03000003</v>
      </c>
    </row>
    <row r="236" spans="1:18" ht="16.5" customHeight="1">
      <c r="A236" s="20">
        <v>39934</v>
      </c>
      <c r="B236" s="21">
        <f t="shared" si="19"/>
        <v>17595.359260000001</v>
      </c>
      <c r="C236" s="21">
        <f t="shared" si="19"/>
        <v>269155.13837</v>
      </c>
      <c r="D236" s="17">
        <f t="shared" si="14"/>
        <v>286750.49763</v>
      </c>
      <c r="E236" s="21">
        <f t="shared" si="18"/>
        <v>3001.3298799999998</v>
      </c>
      <c r="F236" s="22">
        <f t="shared" si="16"/>
        <v>38712.699099999998</v>
      </c>
      <c r="G236" s="14">
        <f t="shared" si="12"/>
        <v>41714.028979999995</v>
      </c>
      <c r="H236" s="15">
        <f t="shared" si="13"/>
        <v>328464.52661</v>
      </c>
      <c r="I236" s="18"/>
      <c r="M236" s="55">
        <v>17595359.260000002</v>
      </c>
      <c r="N236" s="55">
        <v>269155138.37</v>
      </c>
      <c r="O236" s="55">
        <v>3001329.88</v>
      </c>
      <c r="P236" s="56">
        <f t="shared" si="20"/>
        <v>289751827.50999999</v>
      </c>
      <c r="Q236" s="59">
        <v>38712699.100000001</v>
      </c>
      <c r="R236" s="56">
        <f t="shared" si="17"/>
        <v>328464526.61000001</v>
      </c>
    </row>
    <row r="237" spans="1:18" ht="16.5" customHeight="1">
      <c r="A237" s="20">
        <v>39965</v>
      </c>
      <c r="B237" s="21">
        <f t="shared" si="19"/>
        <v>12984.620489999999</v>
      </c>
      <c r="C237" s="21">
        <f t="shared" si="19"/>
        <v>273747.68567000004</v>
      </c>
      <c r="D237" s="17">
        <f t="shared" si="14"/>
        <v>286732.30616000004</v>
      </c>
      <c r="E237" s="21">
        <f t="shared" si="18"/>
        <v>3295.4652599999999</v>
      </c>
      <c r="F237" s="22">
        <f t="shared" si="16"/>
        <v>34431.303930000002</v>
      </c>
      <c r="G237" s="14">
        <f t="shared" si="12"/>
        <v>37726.769189999999</v>
      </c>
      <c r="H237" s="15">
        <f t="shared" si="13"/>
        <v>324459.07535000006</v>
      </c>
      <c r="I237" s="18"/>
      <c r="M237" s="55">
        <v>12984620.49</v>
      </c>
      <c r="N237" s="55">
        <v>273747685.67000002</v>
      </c>
      <c r="O237" s="55">
        <v>3295465.26</v>
      </c>
      <c r="P237" s="56">
        <f t="shared" si="20"/>
        <v>290027771.42000002</v>
      </c>
      <c r="Q237" s="59">
        <v>34431303.93</v>
      </c>
      <c r="R237" s="56">
        <f t="shared" si="17"/>
        <v>324459075.35000002</v>
      </c>
    </row>
    <row r="238" spans="1:18" ht="16.5" customHeight="1">
      <c r="A238" s="20">
        <v>39995</v>
      </c>
      <c r="B238" s="21">
        <f t="shared" si="19"/>
        <v>12427.892330000001</v>
      </c>
      <c r="C238" s="21">
        <f t="shared" si="19"/>
        <v>254861.05553000001</v>
      </c>
      <c r="D238" s="17">
        <f t="shared" si="14"/>
        <v>267288.94786000001</v>
      </c>
      <c r="E238" s="21">
        <f t="shared" si="18"/>
        <v>3999.5803500000002</v>
      </c>
      <c r="F238" s="22">
        <f t="shared" si="16"/>
        <v>40849.792450000001</v>
      </c>
      <c r="G238" s="14">
        <f t="shared" si="12"/>
        <v>44849.372799999997</v>
      </c>
      <c r="H238" s="15">
        <f t="shared" si="13"/>
        <v>312138.32066000003</v>
      </c>
      <c r="I238" s="18"/>
      <c r="M238" s="55">
        <v>12427892.33</v>
      </c>
      <c r="N238" s="55">
        <v>254861055.53</v>
      </c>
      <c r="O238" s="55">
        <v>3999580.35</v>
      </c>
      <c r="P238" s="56">
        <f t="shared" si="20"/>
        <v>271288528.21000004</v>
      </c>
      <c r="Q238" s="59">
        <v>40849792.450000003</v>
      </c>
      <c r="R238" s="56">
        <f t="shared" si="17"/>
        <v>312138320.66000003</v>
      </c>
    </row>
    <row r="239" spans="1:18" ht="16.5" customHeight="1">
      <c r="A239" s="20">
        <v>40026</v>
      </c>
      <c r="B239" s="21">
        <f t="shared" si="19"/>
        <v>12387.88069</v>
      </c>
      <c r="C239" s="21">
        <f t="shared" si="19"/>
        <v>302671.02177999995</v>
      </c>
      <c r="D239" s="17">
        <f t="shared" si="14"/>
        <v>315058.90246999997</v>
      </c>
      <c r="E239" s="21">
        <f t="shared" si="18"/>
        <v>3220.0783700000002</v>
      </c>
      <c r="F239" s="22">
        <f t="shared" si="16"/>
        <v>35816.120430000003</v>
      </c>
      <c r="G239" s="14">
        <f t="shared" si="12"/>
        <v>39036.198800000006</v>
      </c>
      <c r="H239" s="15">
        <f t="shared" si="13"/>
        <v>354095.10126999998</v>
      </c>
      <c r="I239" s="18"/>
      <c r="M239" s="55">
        <v>12387880.689999999</v>
      </c>
      <c r="N239" s="55">
        <v>302671021.77999997</v>
      </c>
      <c r="O239" s="55">
        <v>3220078.37</v>
      </c>
      <c r="P239" s="56">
        <f t="shared" si="20"/>
        <v>318278980.83999997</v>
      </c>
      <c r="Q239" s="59">
        <v>35816120.43</v>
      </c>
      <c r="R239" s="56">
        <f t="shared" si="17"/>
        <v>354095101.26999998</v>
      </c>
    </row>
    <row r="240" spans="1:18" ht="16.5" customHeight="1">
      <c r="A240" s="20">
        <v>40057</v>
      </c>
      <c r="B240" s="21">
        <f t="shared" si="19"/>
        <v>12825.37874</v>
      </c>
      <c r="C240" s="21">
        <f t="shared" si="19"/>
        <v>333707.6679</v>
      </c>
      <c r="D240" s="17">
        <f t="shared" si="14"/>
        <v>346533.04664000002</v>
      </c>
      <c r="E240" s="21">
        <f t="shared" si="18"/>
        <v>2444.0503799999997</v>
      </c>
      <c r="F240" s="22">
        <f t="shared" si="16"/>
        <v>42014.317790000001</v>
      </c>
      <c r="G240" s="14">
        <f t="shared" si="12"/>
        <v>44458.368170000002</v>
      </c>
      <c r="H240" s="15">
        <f t="shared" si="13"/>
        <v>390991.41480999999</v>
      </c>
      <c r="I240" s="18"/>
      <c r="M240" s="55">
        <v>12825378.74</v>
      </c>
      <c r="N240" s="55">
        <v>333707667.89999998</v>
      </c>
      <c r="O240" s="55">
        <v>2444050.38</v>
      </c>
      <c r="P240" s="56">
        <f t="shared" si="20"/>
        <v>348977097.01999998</v>
      </c>
      <c r="Q240" s="59">
        <v>42014317.789999999</v>
      </c>
      <c r="R240" s="56">
        <f t="shared" si="17"/>
        <v>390991414.81</v>
      </c>
    </row>
    <row r="241" spans="1:18" ht="16.5" customHeight="1">
      <c r="A241" s="20">
        <v>40087</v>
      </c>
      <c r="B241" s="21">
        <f t="shared" si="19"/>
        <v>6374.4692999999997</v>
      </c>
      <c r="C241" s="21">
        <f t="shared" si="19"/>
        <v>368870.89799000003</v>
      </c>
      <c r="D241" s="17">
        <f t="shared" si="14"/>
        <v>375245.36729000002</v>
      </c>
      <c r="E241" s="21">
        <f t="shared" si="18"/>
        <v>1394.4787900000001</v>
      </c>
      <c r="F241" s="22">
        <f t="shared" si="16"/>
        <v>45361.196670000005</v>
      </c>
      <c r="G241" s="14">
        <f t="shared" si="12"/>
        <v>46755.675460000006</v>
      </c>
      <c r="H241" s="15">
        <f t="shared" si="13"/>
        <v>422001.04275000002</v>
      </c>
      <c r="I241" s="18"/>
      <c r="M241" s="55">
        <v>6374469.2999999998</v>
      </c>
      <c r="N241" s="55">
        <v>368870897.99000001</v>
      </c>
      <c r="O241" s="55">
        <v>1394478.79</v>
      </c>
      <c r="P241" s="56">
        <f t="shared" si="20"/>
        <v>376639846.08000004</v>
      </c>
      <c r="Q241" s="59">
        <v>45361196.670000002</v>
      </c>
      <c r="R241" s="56">
        <f t="shared" si="17"/>
        <v>422001042.75000006</v>
      </c>
    </row>
    <row r="242" spans="1:18" ht="16.5" customHeight="1">
      <c r="A242" s="20">
        <v>40118</v>
      </c>
      <c r="B242" s="21">
        <f t="shared" si="19"/>
        <v>4971.7108099999996</v>
      </c>
      <c r="C242" s="21">
        <f t="shared" si="19"/>
        <v>345396.53628</v>
      </c>
      <c r="D242" s="17">
        <f t="shared" si="14"/>
        <v>350368.24709000002</v>
      </c>
      <c r="E242" s="21">
        <f t="shared" si="18"/>
        <v>558.48068000000001</v>
      </c>
      <c r="F242" s="22">
        <f t="shared" si="16"/>
        <v>39526.184020000001</v>
      </c>
      <c r="G242" s="14">
        <f t="shared" si="12"/>
        <v>40084.664700000001</v>
      </c>
      <c r="H242" s="15">
        <f t="shared" si="13"/>
        <v>390452.91179000004</v>
      </c>
      <c r="I242" s="18"/>
      <c r="M242" s="55">
        <v>4971710.8099999996</v>
      </c>
      <c r="N242" s="55">
        <v>345396536.27999997</v>
      </c>
      <c r="O242" s="55">
        <v>558480.68000000005</v>
      </c>
      <c r="P242" s="56">
        <f t="shared" si="20"/>
        <v>350926727.76999998</v>
      </c>
      <c r="Q242" s="59">
        <v>39526184.020000003</v>
      </c>
      <c r="R242" s="56">
        <f t="shared" si="17"/>
        <v>390452911.78999996</v>
      </c>
    </row>
    <row r="243" spans="1:18" ht="16.5" customHeight="1">
      <c r="A243" s="20">
        <v>40148</v>
      </c>
      <c r="B243" s="21">
        <f t="shared" si="19"/>
        <v>7657.1559800000005</v>
      </c>
      <c r="C243" s="21">
        <f t="shared" si="19"/>
        <v>338845.43789999996</v>
      </c>
      <c r="D243" s="17">
        <f t="shared" si="14"/>
        <v>346502.59387999994</v>
      </c>
      <c r="E243" s="21">
        <f t="shared" si="18"/>
        <v>1623.5065099999999</v>
      </c>
      <c r="F243" s="22">
        <f t="shared" si="16"/>
        <v>45520.055009999996</v>
      </c>
      <c r="G243" s="14">
        <f t="shared" si="12"/>
        <v>47143.561519999996</v>
      </c>
      <c r="H243" s="15">
        <f t="shared" si="13"/>
        <v>393646.15539999993</v>
      </c>
      <c r="I243" s="18"/>
      <c r="M243" s="55">
        <v>7657155.9800000004</v>
      </c>
      <c r="N243" s="55">
        <v>338845437.89999998</v>
      </c>
      <c r="O243" s="55">
        <v>1623506.51</v>
      </c>
      <c r="P243" s="56">
        <f t="shared" si="20"/>
        <v>348126100.38999999</v>
      </c>
      <c r="Q243" s="59">
        <v>45520055.009999998</v>
      </c>
      <c r="R243" s="56">
        <f t="shared" si="17"/>
        <v>393646155.39999998</v>
      </c>
    </row>
    <row r="244" spans="1:18" ht="16.5" customHeight="1">
      <c r="A244" s="20">
        <v>40179</v>
      </c>
      <c r="B244" s="21">
        <f t="shared" si="19"/>
        <v>4501.9695899999997</v>
      </c>
      <c r="C244" s="21">
        <f t="shared" si="19"/>
        <v>341616.41747000004</v>
      </c>
      <c r="D244" s="17">
        <f t="shared" si="14"/>
        <v>346118.38706000004</v>
      </c>
      <c r="E244" s="21">
        <f t="shared" si="18"/>
        <v>1063.5498799999998</v>
      </c>
      <c r="F244" s="22">
        <f t="shared" si="16"/>
        <v>39020.371119999996</v>
      </c>
      <c r="G244" s="14">
        <f t="shared" si="12"/>
        <v>40083.920999999995</v>
      </c>
      <c r="H244" s="15">
        <f t="shared" si="13"/>
        <v>386202.30806000001</v>
      </c>
      <c r="I244" s="18"/>
      <c r="M244" s="55">
        <v>4501969.59</v>
      </c>
      <c r="N244" s="55">
        <v>341616417.47000003</v>
      </c>
      <c r="O244" s="55">
        <v>1063549.8799999999</v>
      </c>
      <c r="P244" s="56">
        <f t="shared" si="20"/>
        <v>347181936.94</v>
      </c>
      <c r="Q244" s="59">
        <v>39020371.119999997</v>
      </c>
      <c r="R244" s="56">
        <f t="shared" si="17"/>
        <v>386202308.06</v>
      </c>
    </row>
    <row r="245" spans="1:18" ht="16.5" customHeight="1">
      <c r="A245" s="20">
        <v>40210</v>
      </c>
      <c r="B245" s="21">
        <f t="shared" si="19"/>
        <v>2421.4625799999999</v>
      </c>
      <c r="C245" s="21">
        <f t="shared" si="19"/>
        <v>312536.15843000001</v>
      </c>
      <c r="D245" s="17">
        <f t="shared" si="14"/>
        <v>314957.62101</v>
      </c>
      <c r="E245" s="21">
        <f t="shared" si="18"/>
        <v>2330.0074399999999</v>
      </c>
      <c r="F245" s="22">
        <f t="shared" si="16"/>
        <v>38959.279419999999</v>
      </c>
      <c r="G245" s="14">
        <f t="shared" si="12"/>
        <v>41289.28686</v>
      </c>
      <c r="H245" s="15">
        <f t="shared" si="13"/>
        <v>356246.90787</v>
      </c>
      <c r="I245" s="18"/>
      <c r="M245" s="55">
        <v>2421462.58</v>
      </c>
      <c r="N245" s="55">
        <v>312536158.43000001</v>
      </c>
      <c r="O245" s="55">
        <v>2330007.44</v>
      </c>
      <c r="P245" s="56">
        <f t="shared" si="20"/>
        <v>317287628.44999999</v>
      </c>
      <c r="Q245" s="59">
        <v>38959279.420000002</v>
      </c>
      <c r="R245" s="56">
        <f t="shared" si="17"/>
        <v>356246907.87</v>
      </c>
    </row>
    <row r="246" spans="1:18" ht="16.5" customHeight="1">
      <c r="A246" s="20">
        <v>40238</v>
      </c>
      <c r="B246" s="21">
        <f t="shared" si="19"/>
        <v>4961.3437999999996</v>
      </c>
      <c r="C246" s="21">
        <f t="shared" si="19"/>
        <v>368476.50799000001</v>
      </c>
      <c r="D246" s="17">
        <f t="shared" si="14"/>
        <v>373437.85178999999</v>
      </c>
      <c r="E246" s="21">
        <f t="shared" si="18"/>
        <v>1216.4337</v>
      </c>
      <c r="F246" s="22">
        <f t="shared" si="16"/>
        <v>43556.616000000002</v>
      </c>
      <c r="G246" s="14">
        <f t="shared" si="12"/>
        <v>44773.049700000003</v>
      </c>
      <c r="H246" s="15">
        <f t="shared" si="13"/>
        <v>418210.90148999996</v>
      </c>
      <c r="I246" s="18"/>
      <c r="M246" s="55">
        <v>4961343.8</v>
      </c>
      <c r="N246" s="55">
        <v>368476507.99000001</v>
      </c>
      <c r="O246" s="55">
        <v>1216433.7</v>
      </c>
      <c r="P246" s="56">
        <f t="shared" si="20"/>
        <v>374654285.49000001</v>
      </c>
      <c r="Q246" s="59">
        <v>43556616</v>
      </c>
      <c r="R246" s="56">
        <f t="shared" si="17"/>
        <v>418210901.49000001</v>
      </c>
    </row>
    <row r="247" spans="1:18" ht="16.5" customHeight="1">
      <c r="A247" s="20">
        <v>40269</v>
      </c>
      <c r="B247" s="21">
        <f t="shared" si="19"/>
        <v>2406.1083100000001</v>
      </c>
      <c r="C247" s="21">
        <f t="shared" si="19"/>
        <v>310954.37625999999</v>
      </c>
      <c r="D247" s="17">
        <f t="shared" si="14"/>
        <v>313360.48456999997</v>
      </c>
      <c r="E247" s="21">
        <f t="shared" si="18"/>
        <v>1308.6558200000002</v>
      </c>
      <c r="F247" s="22">
        <f t="shared" si="16"/>
        <v>47283.125289999996</v>
      </c>
      <c r="G247" s="14">
        <f t="shared" si="12"/>
        <v>48591.781109999996</v>
      </c>
      <c r="H247" s="15">
        <f t="shared" si="13"/>
        <v>361952.26567999995</v>
      </c>
      <c r="I247" s="18"/>
      <c r="M247" s="55">
        <v>2406108.31</v>
      </c>
      <c r="N247" s="55">
        <v>310954376.25999999</v>
      </c>
      <c r="O247" s="55">
        <v>1308655.82</v>
      </c>
      <c r="P247" s="56">
        <f t="shared" si="20"/>
        <v>314669140.38999999</v>
      </c>
      <c r="Q247" s="59">
        <v>47283125.289999999</v>
      </c>
      <c r="R247" s="56">
        <f t="shared" si="17"/>
        <v>361952265.68000001</v>
      </c>
    </row>
    <row r="248" spans="1:18" ht="16.5" customHeight="1">
      <c r="A248" s="20">
        <v>40299</v>
      </c>
      <c r="B248" s="21">
        <f t="shared" si="19"/>
        <v>11761.72791</v>
      </c>
      <c r="C248" s="21">
        <f t="shared" si="19"/>
        <v>335976.35655000003</v>
      </c>
      <c r="D248" s="17">
        <f t="shared" si="14"/>
        <v>347738.08446000004</v>
      </c>
      <c r="E248" s="21">
        <f t="shared" si="18"/>
        <v>1042.9789800000001</v>
      </c>
      <c r="F248" s="22">
        <f t="shared" si="16"/>
        <v>48111.282340000005</v>
      </c>
      <c r="G248" s="14">
        <f t="shared" si="12"/>
        <v>49154.261320000005</v>
      </c>
      <c r="H248" s="15">
        <f t="shared" si="13"/>
        <v>396892.34578000003</v>
      </c>
      <c r="I248" s="18"/>
      <c r="M248" s="55">
        <v>11761727.91</v>
      </c>
      <c r="N248" s="55">
        <v>335976356.55000001</v>
      </c>
      <c r="O248" s="55">
        <v>1042978.98</v>
      </c>
      <c r="P248" s="56">
        <f t="shared" si="20"/>
        <v>348781063.44000006</v>
      </c>
      <c r="Q248" s="59">
        <v>48111282.340000004</v>
      </c>
      <c r="R248" s="56">
        <f t="shared" si="17"/>
        <v>396892345.78000009</v>
      </c>
    </row>
    <row r="249" spans="1:18" ht="16.5" customHeight="1">
      <c r="A249" s="20">
        <v>40330</v>
      </c>
      <c r="B249" s="21">
        <f t="shared" si="19"/>
        <v>15062.18692</v>
      </c>
      <c r="C249" s="21">
        <f t="shared" si="19"/>
        <v>258956.62365999998</v>
      </c>
      <c r="D249" s="17">
        <f t="shared" si="14"/>
        <v>274018.81057999999</v>
      </c>
      <c r="E249" s="21">
        <f t="shared" si="18"/>
        <v>1683.6590000000001</v>
      </c>
      <c r="F249" s="22">
        <f t="shared" si="16"/>
        <v>47568.567659999993</v>
      </c>
      <c r="G249" s="14">
        <f t="shared" si="12"/>
        <v>49252.226659999993</v>
      </c>
      <c r="H249" s="15">
        <f t="shared" si="13"/>
        <v>323271.03723999998</v>
      </c>
      <c r="I249" s="18"/>
      <c r="M249" s="55">
        <v>15062186.92</v>
      </c>
      <c r="N249" s="55">
        <v>258956623.66</v>
      </c>
      <c r="O249" s="55">
        <v>1683659</v>
      </c>
      <c r="P249" s="56">
        <f t="shared" si="20"/>
        <v>275702469.57999998</v>
      </c>
      <c r="Q249" s="59">
        <v>47568567.659999996</v>
      </c>
      <c r="R249" s="56">
        <f t="shared" si="17"/>
        <v>323271037.24000001</v>
      </c>
    </row>
    <row r="250" spans="1:18" ht="16.5" customHeight="1">
      <c r="A250" s="20">
        <v>40360</v>
      </c>
      <c r="B250" s="21">
        <f t="shared" si="19"/>
        <v>16047.225789999999</v>
      </c>
      <c r="C250" s="21">
        <f t="shared" si="19"/>
        <v>335266.27837000001</v>
      </c>
      <c r="D250" s="17">
        <f t="shared" si="14"/>
        <v>351313.50416000001</v>
      </c>
      <c r="E250" s="21">
        <f t="shared" si="18"/>
        <v>1009.1068299999999</v>
      </c>
      <c r="F250" s="22">
        <f t="shared" si="16"/>
        <v>43184.728510000001</v>
      </c>
      <c r="G250" s="14">
        <f t="shared" si="12"/>
        <v>44193.835339999998</v>
      </c>
      <c r="H250" s="15">
        <f t="shared" si="13"/>
        <v>395507.3395</v>
      </c>
      <c r="I250" s="18"/>
      <c r="M250" s="55">
        <v>16047225.789999999</v>
      </c>
      <c r="N250" s="55">
        <v>335266278.37</v>
      </c>
      <c r="O250" s="55">
        <v>1009106.83</v>
      </c>
      <c r="P250" s="56">
        <f t="shared" si="20"/>
        <v>352322610.99000001</v>
      </c>
      <c r="Q250" s="59">
        <v>43184728.509999998</v>
      </c>
      <c r="R250" s="56">
        <f t="shared" si="17"/>
        <v>395507339.5</v>
      </c>
    </row>
    <row r="251" spans="1:18" ht="16.5" customHeight="1">
      <c r="A251" s="20">
        <v>40391</v>
      </c>
      <c r="B251" s="21">
        <f t="shared" si="19"/>
        <v>14020.706920000001</v>
      </c>
      <c r="C251" s="21">
        <f t="shared" si="19"/>
        <v>431582.75050000002</v>
      </c>
      <c r="D251" s="17">
        <f t="shared" si="14"/>
        <v>445603.45742000005</v>
      </c>
      <c r="E251" s="21">
        <f t="shared" si="18"/>
        <v>1304.12582</v>
      </c>
      <c r="F251" s="22">
        <f t="shared" si="16"/>
        <v>35347.13293</v>
      </c>
      <c r="G251" s="14">
        <f t="shared" si="12"/>
        <v>36651.258750000001</v>
      </c>
      <c r="H251" s="15">
        <f t="shared" si="13"/>
        <v>482254.71617000003</v>
      </c>
      <c r="I251" s="18"/>
      <c r="M251" s="55">
        <v>14020706.92</v>
      </c>
      <c r="N251" s="55">
        <v>431582750.5</v>
      </c>
      <c r="O251" s="55">
        <v>1304125.82</v>
      </c>
      <c r="P251" s="56">
        <f t="shared" si="20"/>
        <v>446907583.24000001</v>
      </c>
      <c r="Q251" s="59">
        <v>35347132.93</v>
      </c>
      <c r="R251" s="56">
        <f t="shared" si="17"/>
        <v>482254716.17000002</v>
      </c>
    </row>
    <row r="252" spans="1:18" ht="16.5" customHeight="1">
      <c r="A252" s="20">
        <v>40422</v>
      </c>
      <c r="B252" s="21">
        <f t="shared" si="19"/>
        <v>16343.859210000001</v>
      </c>
      <c r="C252" s="21">
        <f t="shared" si="19"/>
        <v>516970.12601000001</v>
      </c>
      <c r="D252" s="17">
        <f t="shared" si="14"/>
        <v>533313.98522000003</v>
      </c>
      <c r="E252" s="21">
        <f t="shared" si="18"/>
        <v>1287.26385</v>
      </c>
      <c r="F252" s="22">
        <f t="shared" si="16"/>
        <v>47064.328310000004</v>
      </c>
      <c r="G252" s="14">
        <f t="shared" si="12"/>
        <v>48351.592160000007</v>
      </c>
      <c r="H252" s="15">
        <f t="shared" si="13"/>
        <v>581665.57738000003</v>
      </c>
      <c r="I252" s="18"/>
      <c r="M252" s="55">
        <v>16343859.210000001</v>
      </c>
      <c r="N252" s="55">
        <v>516970126.00999999</v>
      </c>
      <c r="O252" s="55">
        <v>1287263.8500000001</v>
      </c>
      <c r="P252" s="56">
        <f t="shared" si="20"/>
        <v>534601249.06999999</v>
      </c>
      <c r="Q252" s="59">
        <v>47064328.310000002</v>
      </c>
      <c r="R252" s="56">
        <f t="shared" si="17"/>
        <v>581665577.38</v>
      </c>
    </row>
    <row r="253" spans="1:18" ht="16.5" customHeight="1">
      <c r="A253" s="20">
        <v>40452</v>
      </c>
      <c r="B253" s="21">
        <f t="shared" si="19"/>
        <v>12446.369199999999</v>
      </c>
      <c r="C253" s="21">
        <f t="shared" si="19"/>
        <v>592181.78633999999</v>
      </c>
      <c r="D253" s="17">
        <f t="shared" si="14"/>
        <v>604628.15553999995</v>
      </c>
      <c r="E253" s="21">
        <f t="shared" si="18"/>
        <v>1880.3395600000001</v>
      </c>
      <c r="F253" s="22">
        <f t="shared" si="16"/>
        <v>51536.426930000001</v>
      </c>
      <c r="G253" s="14">
        <f t="shared" si="12"/>
        <v>53416.766490000002</v>
      </c>
      <c r="H253" s="15">
        <f t="shared" si="13"/>
        <v>658044.9220299999</v>
      </c>
      <c r="I253" s="18"/>
      <c r="M253" s="55">
        <v>12446369.199999999</v>
      </c>
      <c r="N253" s="55">
        <v>592181786.34000003</v>
      </c>
      <c r="O253" s="55">
        <v>1880339.56</v>
      </c>
      <c r="P253" s="56">
        <f t="shared" si="20"/>
        <v>606508495.10000002</v>
      </c>
      <c r="Q253" s="59">
        <v>51536426.93</v>
      </c>
      <c r="R253" s="56">
        <f t="shared" si="17"/>
        <v>658044922.02999997</v>
      </c>
    </row>
    <row r="254" spans="1:18" ht="16.5" customHeight="1">
      <c r="A254" s="20">
        <v>40483</v>
      </c>
      <c r="B254" s="21">
        <f t="shared" si="19"/>
        <v>10416.78356</v>
      </c>
      <c r="C254" s="21">
        <f t="shared" si="19"/>
        <v>566761.05757000006</v>
      </c>
      <c r="D254" s="17">
        <f t="shared" si="14"/>
        <v>577177.84113000007</v>
      </c>
      <c r="E254" s="21">
        <f t="shared" si="18"/>
        <v>1578.55441</v>
      </c>
      <c r="F254" s="22">
        <f t="shared" si="16"/>
        <v>45962.813979999999</v>
      </c>
      <c r="G254" s="14">
        <f t="shared" si="12"/>
        <v>47541.368389999996</v>
      </c>
      <c r="H254" s="15">
        <f t="shared" si="13"/>
        <v>624719.20952000003</v>
      </c>
      <c r="I254" s="18"/>
      <c r="M254" s="55">
        <v>10416783.560000001</v>
      </c>
      <c r="N254" s="55">
        <v>566761057.57000005</v>
      </c>
      <c r="O254" s="55">
        <v>1578554.41</v>
      </c>
      <c r="P254" s="56">
        <f t="shared" si="20"/>
        <v>578756395.53999996</v>
      </c>
      <c r="Q254" s="59">
        <v>45962813.979999997</v>
      </c>
      <c r="R254" s="56">
        <f t="shared" si="17"/>
        <v>624719209.51999998</v>
      </c>
    </row>
    <row r="255" spans="1:18" ht="16.5" customHeight="1">
      <c r="A255" s="20">
        <v>40513</v>
      </c>
      <c r="B255" s="21">
        <f t="shared" si="19"/>
        <v>8170.2224400000005</v>
      </c>
      <c r="C255" s="21">
        <f t="shared" si="19"/>
        <v>642596.09104999993</v>
      </c>
      <c r="D255" s="17">
        <f t="shared" si="14"/>
        <v>650766.31348999997</v>
      </c>
      <c r="E255" s="21">
        <f t="shared" si="18"/>
        <v>1801.4898899999998</v>
      </c>
      <c r="F255" s="22">
        <f t="shared" si="16"/>
        <v>53001.638829999996</v>
      </c>
      <c r="G255" s="14">
        <f t="shared" si="12"/>
        <v>54803.128719999993</v>
      </c>
      <c r="H255" s="15">
        <f t="shared" si="13"/>
        <v>705569.44221000001</v>
      </c>
      <c r="I255" s="18"/>
      <c r="M255" s="55">
        <v>8170222.4400000004</v>
      </c>
      <c r="N255" s="55">
        <v>642596091.04999995</v>
      </c>
      <c r="O255" s="55">
        <v>1801489.89</v>
      </c>
      <c r="P255" s="56">
        <f t="shared" si="20"/>
        <v>652567803.38</v>
      </c>
      <c r="Q255" s="59">
        <v>53001638.829999998</v>
      </c>
      <c r="R255" s="56">
        <f t="shared" si="17"/>
        <v>705569442.21000004</v>
      </c>
    </row>
    <row r="256" spans="1:18" ht="16.5" customHeight="1">
      <c r="A256" s="20">
        <v>40544</v>
      </c>
      <c r="B256" s="21">
        <f t="shared" si="19"/>
        <v>7543.7382200000002</v>
      </c>
      <c r="C256" s="21">
        <f t="shared" si="19"/>
        <v>553660.34812999994</v>
      </c>
      <c r="D256" s="17">
        <f t="shared" si="14"/>
        <v>561204.08635</v>
      </c>
      <c r="E256" s="21">
        <f t="shared" si="18"/>
        <v>1715.45857</v>
      </c>
      <c r="F256" s="22">
        <f t="shared" si="16"/>
        <v>34259.198349999999</v>
      </c>
      <c r="G256" s="14">
        <f t="shared" si="12"/>
        <v>35974.656920000001</v>
      </c>
      <c r="H256" s="15">
        <f t="shared" si="13"/>
        <v>597178.74326999998</v>
      </c>
      <c r="I256" s="18"/>
      <c r="M256" s="55">
        <v>7543738.2199999997</v>
      </c>
      <c r="N256" s="55">
        <v>553660348.13</v>
      </c>
      <c r="O256" s="55">
        <v>1715458.57</v>
      </c>
      <c r="P256" s="56">
        <f t="shared" si="20"/>
        <v>562919544.92000008</v>
      </c>
      <c r="Q256" s="59">
        <v>34259198.350000001</v>
      </c>
      <c r="R256" s="56">
        <f t="shared" si="17"/>
        <v>597178743.2700001</v>
      </c>
    </row>
    <row r="257" spans="1:18" ht="16.5" customHeight="1">
      <c r="A257" s="20">
        <v>40575</v>
      </c>
      <c r="B257" s="21">
        <f t="shared" si="19"/>
        <v>6575.2307699999992</v>
      </c>
      <c r="C257" s="21">
        <f t="shared" si="19"/>
        <v>567456.89828999992</v>
      </c>
      <c r="D257" s="17">
        <f t="shared" si="14"/>
        <v>574032.12905999995</v>
      </c>
      <c r="E257" s="21">
        <f t="shared" si="18"/>
        <v>1553.1990000000001</v>
      </c>
      <c r="F257" s="22">
        <f t="shared" si="16"/>
        <v>46902.547020000005</v>
      </c>
      <c r="G257" s="14">
        <f t="shared" si="12"/>
        <v>48455.746020000006</v>
      </c>
      <c r="H257" s="15">
        <f t="shared" si="13"/>
        <v>622487.87507999991</v>
      </c>
      <c r="I257" s="18"/>
      <c r="M257" s="55">
        <v>6575230.7699999996</v>
      </c>
      <c r="N257" s="55">
        <v>567456898.28999996</v>
      </c>
      <c r="O257" s="55">
        <v>1553199</v>
      </c>
      <c r="P257" s="56">
        <f t="shared" si="20"/>
        <v>575585328.05999994</v>
      </c>
      <c r="Q257" s="59">
        <v>46902547.020000003</v>
      </c>
      <c r="R257" s="56">
        <f t="shared" si="17"/>
        <v>622487875.07999992</v>
      </c>
    </row>
    <row r="258" spans="1:18" ht="16.5" customHeight="1">
      <c r="A258" s="20">
        <v>40603</v>
      </c>
      <c r="B258" s="21">
        <f t="shared" si="19"/>
        <v>26103.576350000003</v>
      </c>
      <c r="C258" s="21">
        <f t="shared" si="19"/>
        <v>571649.33794000011</v>
      </c>
      <c r="D258" s="17">
        <f t="shared" si="14"/>
        <v>597752.9142900001</v>
      </c>
      <c r="E258" s="21">
        <f t="shared" si="18"/>
        <v>1663.0448700000002</v>
      </c>
      <c r="F258" s="22">
        <f t="shared" si="16"/>
        <v>63804.86795</v>
      </c>
      <c r="G258" s="14">
        <f t="shared" si="12"/>
        <v>65467.912819999998</v>
      </c>
      <c r="H258" s="15">
        <f t="shared" si="13"/>
        <v>663220.82711000007</v>
      </c>
      <c r="I258" s="18"/>
      <c r="M258" s="55">
        <v>26103576.350000001</v>
      </c>
      <c r="N258" s="55">
        <v>571649337.94000006</v>
      </c>
      <c r="O258" s="55">
        <v>1663044.87</v>
      </c>
      <c r="P258" s="56">
        <f t="shared" si="20"/>
        <v>599415959.16000009</v>
      </c>
      <c r="Q258" s="59">
        <v>63804867.950000003</v>
      </c>
      <c r="R258" s="56">
        <f t="shared" si="17"/>
        <v>663220827.11000013</v>
      </c>
    </row>
    <row r="259" spans="1:18" ht="16.5" customHeight="1">
      <c r="A259" s="20">
        <v>40634</v>
      </c>
      <c r="B259" s="21">
        <f t="shared" si="19"/>
        <v>45978.745280000003</v>
      </c>
      <c r="C259" s="21">
        <f t="shared" si="19"/>
        <v>593014.53802999994</v>
      </c>
      <c r="D259" s="17">
        <f t="shared" si="14"/>
        <v>638993.28330999997</v>
      </c>
      <c r="E259" s="21">
        <f t="shared" si="18"/>
        <v>1849.8210300000001</v>
      </c>
      <c r="F259" s="22">
        <f t="shared" si="16"/>
        <v>55911.16992</v>
      </c>
      <c r="G259" s="14">
        <f t="shared" si="12"/>
        <v>57760.990949999999</v>
      </c>
      <c r="H259" s="15">
        <f t="shared" si="13"/>
        <v>696754.27425999998</v>
      </c>
      <c r="I259" s="18"/>
      <c r="M259" s="55">
        <v>45978745.280000001</v>
      </c>
      <c r="N259" s="55">
        <v>593014538.02999997</v>
      </c>
      <c r="O259" s="55">
        <v>1849821.03</v>
      </c>
      <c r="P259" s="56">
        <f t="shared" si="20"/>
        <v>640843104.33999991</v>
      </c>
      <c r="Q259" s="59">
        <v>55911169.920000002</v>
      </c>
      <c r="R259" s="56">
        <f t="shared" si="17"/>
        <v>696754274.25999987</v>
      </c>
    </row>
    <row r="260" spans="1:18" ht="16.5" customHeight="1">
      <c r="A260" s="20">
        <v>40664</v>
      </c>
      <c r="B260" s="21">
        <f t="shared" si="19"/>
        <v>50183.363890000001</v>
      </c>
      <c r="C260" s="21">
        <f t="shared" si="19"/>
        <v>611571.85492999991</v>
      </c>
      <c r="D260" s="17">
        <f t="shared" si="14"/>
        <v>661755.21881999995</v>
      </c>
      <c r="E260" s="21">
        <f t="shared" si="18"/>
        <v>2499.60842</v>
      </c>
      <c r="F260" s="22">
        <f t="shared" si="16"/>
        <v>50843.975429999999</v>
      </c>
      <c r="G260" s="14">
        <f t="shared" si="12"/>
        <v>53343.583849999995</v>
      </c>
      <c r="H260" s="15">
        <f t="shared" si="13"/>
        <v>715098.80266999989</v>
      </c>
      <c r="I260" s="18"/>
      <c r="M260" s="55">
        <v>50183363.890000001</v>
      </c>
      <c r="N260" s="55">
        <v>611571854.92999995</v>
      </c>
      <c r="O260" s="55">
        <v>2499608.42</v>
      </c>
      <c r="P260" s="56">
        <f t="shared" si="20"/>
        <v>664254827.23999989</v>
      </c>
      <c r="Q260" s="59">
        <v>50843975.43</v>
      </c>
      <c r="R260" s="56">
        <f t="shared" si="17"/>
        <v>715098802.66999984</v>
      </c>
    </row>
    <row r="261" spans="1:18" ht="16.5" customHeight="1">
      <c r="A261" s="20">
        <v>40695</v>
      </c>
      <c r="B261" s="21">
        <f t="shared" si="19"/>
        <v>58910.57116</v>
      </c>
      <c r="C261" s="21">
        <f t="shared" si="19"/>
        <v>604629.48280999996</v>
      </c>
      <c r="D261" s="17">
        <f t="shared" si="14"/>
        <v>663540.05397000001</v>
      </c>
      <c r="E261" s="21">
        <f t="shared" si="18"/>
        <v>2157.8812599999997</v>
      </c>
      <c r="F261" s="22">
        <f t="shared" si="16"/>
        <v>59266.967680000002</v>
      </c>
      <c r="G261" s="14">
        <f t="shared" ref="G261:G267" si="21">E261+F261</f>
        <v>61424.848940000003</v>
      </c>
      <c r="H261" s="15">
        <f t="shared" ref="H261:H267" si="22">G261+D261</f>
        <v>724964.90291000006</v>
      </c>
      <c r="I261" s="18"/>
      <c r="M261" s="55">
        <v>58910571.159999996</v>
      </c>
      <c r="N261" s="55">
        <v>604629482.80999994</v>
      </c>
      <c r="O261" s="55">
        <v>2157881.2599999998</v>
      </c>
      <c r="P261" s="56">
        <f t="shared" si="20"/>
        <v>665697935.2299999</v>
      </c>
      <c r="Q261" s="59">
        <v>59266967.68</v>
      </c>
      <c r="R261" s="56">
        <f t="shared" si="17"/>
        <v>724964902.90999985</v>
      </c>
    </row>
    <row r="262" spans="1:18" ht="16.5" customHeight="1">
      <c r="A262" s="20">
        <v>40725</v>
      </c>
      <c r="B262" s="21">
        <f t="shared" si="19"/>
        <v>38429.522850000001</v>
      </c>
      <c r="C262" s="21">
        <f t="shared" si="19"/>
        <v>444787.65207999997</v>
      </c>
      <c r="D262" s="17">
        <f t="shared" si="14"/>
        <v>483217.17492999998</v>
      </c>
      <c r="E262" s="21">
        <f t="shared" si="18"/>
        <v>1894.7762499999999</v>
      </c>
      <c r="F262" s="22">
        <f t="shared" si="16"/>
        <v>59276.428919999998</v>
      </c>
      <c r="G262" s="14">
        <f t="shared" si="21"/>
        <v>61171.205170000001</v>
      </c>
      <c r="H262" s="15">
        <f t="shared" si="22"/>
        <v>544388.38009999995</v>
      </c>
      <c r="I262" s="18"/>
      <c r="M262" s="55">
        <v>38429522.850000001</v>
      </c>
      <c r="N262" s="55">
        <v>444787652.07999998</v>
      </c>
      <c r="O262" s="55">
        <v>1894776.25</v>
      </c>
      <c r="P262" s="56">
        <f t="shared" si="20"/>
        <v>485111951.18000001</v>
      </c>
      <c r="Q262" s="59">
        <v>59276428.920000002</v>
      </c>
      <c r="R262" s="56">
        <f t="shared" si="17"/>
        <v>544388380.10000002</v>
      </c>
    </row>
    <row r="263" spans="1:18" ht="16.5" customHeight="1">
      <c r="A263" s="20">
        <v>40756</v>
      </c>
      <c r="B263" s="21">
        <f t="shared" si="19"/>
        <v>45433.774259999998</v>
      </c>
      <c r="C263" s="21">
        <f t="shared" si="19"/>
        <v>687806.08408000006</v>
      </c>
      <c r="D263" s="17">
        <f t="shared" si="14"/>
        <v>733239.85834000004</v>
      </c>
      <c r="E263" s="21">
        <f t="shared" si="18"/>
        <v>2380.3339799999999</v>
      </c>
      <c r="F263" s="22">
        <f t="shared" si="16"/>
        <v>64095.408819999997</v>
      </c>
      <c r="G263" s="14">
        <f t="shared" si="21"/>
        <v>66475.742799999993</v>
      </c>
      <c r="H263" s="15">
        <f t="shared" si="22"/>
        <v>799715.60114000004</v>
      </c>
      <c r="I263" s="18"/>
      <c r="M263" s="55">
        <v>45433774.259999998</v>
      </c>
      <c r="N263" s="55">
        <v>687806084.08000004</v>
      </c>
      <c r="O263" s="55">
        <v>2380333.98</v>
      </c>
      <c r="P263" s="56">
        <f t="shared" si="20"/>
        <v>735620192.32000005</v>
      </c>
      <c r="Q263" s="59">
        <v>64095408.82</v>
      </c>
      <c r="R263" s="56">
        <f t="shared" si="17"/>
        <v>799715601.1400001</v>
      </c>
    </row>
    <row r="264" spans="1:18" ht="16.5" customHeight="1">
      <c r="A264" s="20">
        <v>40787</v>
      </c>
      <c r="B264" s="21">
        <f t="shared" si="19"/>
        <v>31689.11837</v>
      </c>
      <c r="C264" s="21">
        <f t="shared" si="19"/>
        <v>730434.72122000006</v>
      </c>
      <c r="D264" s="17">
        <f t="shared" ref="D264:D267" si="23">B264+C264</f>
        <v>762123.83959000011</v>
      </c>
      <c r="E264" s="21">
        <f t="shared" si="18"/>
        <v>2131.8906899999997</v>
      </c>
      <c r="F264" s="22">
        <f t="shared" si="16"/>
        <v>67348.918709999998</v>
      </c>
      <c r="G264" s="14">
        <f t="shared" si="21"/>
        <v>69480.809399999998</v>
      </c>
      <c r="H264" s="15">
        <f t="shared" si="22"/>
        <v>831604.64899000013</v>
      </c>
      <c r="I264" s="18"/>
      <c r="M264" s="55">
        <v>31689118.370000001</v>
      </c>
      <c r="N264" s="55">
        <v>730434721.22000003</v>
      </c>
      <c r="O264" s="55">
        <v>2131890.69</v>
      </c>
      <c r="P264" s="56">
        <f t="shared" si="20"/>
        <v>764255730.28000009</v>
      </c>
      <c r="Q264" s="59">
        <v>67348918.709999993</v>
      </c>
      <c r="R264" s="56">
        <f t="shared" si="17"/>
        <v>831604648.99000013</v>
      </c>
    </row>
    <row r="265" spans="1:18" ht="16.5" customHeight="1">
      <c r="A265" s="20">
        <v>40817</v>
      </c>
      <c r="B265" s="21">
        <f t="shared" si="19"/>
        <v>32498.184350000003</v>
      </c>
      <c r="C265" s="21">
        <f t="shared" si="19"/>
        <v>810441.90394000011</v>
      </c>
      <c r="D265" s="17">
        <f t="shared" si="23"/>
        <v>842940.0882900001</v>
      </c>
      <c r="E265" s="21">
        <f t="shared" si="18"/>
        <v>2515.8590600000002</v>
      </c>
      <c r="F265" s="22">
        <f t="shared" si="16"/>
        <v>54021.915130000001</v>
      </c>
      <c r="G265" s="14">
        <f t="shared" si="21"/>
        <v>56537.774190000004</v>
      </c>
      <c r="H265" s="15">
        <f t="shared" si="22"/>
        <v>899477.86248000013</v>
      </c>
      <c r="I265" s="18"/>
      <c r="M265" s="55">
        <v>32498184.350000001</v>
      </c>
      <c r="N265" s="55">
        <v>810441903.94000006</v>
      </c>
      <c r="O265" s="55">
        <v>2515859.06</v>
      </c>
      <c r="P265" s="56">
        <f t="shared" ref="P265:P270" si="24">+SUM(M265:O265)</f>
        <v>845455947.35000002</v>
      </c>
      <c r="Q265" s="59">
        <v>54021915.130000003</v>
      </c>
      <c r="R265" s="56">
        <f t="shared" ref="R265:R270" si="25">P265+Q265</f>
        <v>899477862.48000002</v>
      </c>
    </row>
    <row r="266" spans="1:18" ht="16.5" customHeight="1">
      <c r="A266" s="20">
        <v>40848</v>
      </c>
      <c r="B266" s="21">
        <f t="shared" si="19"/>
        <v>19083.334930000001</v>
      </c>
      <c r="C266" s="21">
        <f t="shared" si="19"/>
        <v>766374.00638000004</v>
      </c>
      <c r="D266" s="17">
        <f t="shared" si="23"/>
        <v>785457.34131000005</v>
      </c>
      <c r="E266" s="21">
        <f t="shared" si="18"/>
        <v>1472.6604499999999</v>
      </c>
      <c r="F266" s="22">
        <f t="shared" si="16"/>
        <v>62169.269919999999</v>
      </c>
      <c r="G266" s="14">
        <f t="shared" si="21"/>
        <v>63641.930370000002</v>
      </c>
      <c r="H266" s="15">
        <f t="shared" si="22"/>
        <v>849099.27168000001</v>
      </c>
      <c r="I266" s="18"/>
      <c r="M266" s="55">
        <v>19083334.93</v>
      </c>
      <c r="N266" s="55">
        <v>766374006.38</v>
      </c>
      <c r="O266" s="55">
        <v>1472660.45</v>
      </c>
      <c r="P266" s="56">
        <f t="shared" si="24"/>
        <v>786930001.75999999</v>
      </c>
      <c r="Q266" s="59">
        <v>62169269.920000002</v>
      </c>
      <c r="R266" s="56">
        <f t="shared" si="25"/>
        <v>849099271.67999995</v>
      </c>
    </row>
    <row r="267" spans="1:18" ht="16.5" customHeight="1">
      <c r="A267" s="20">
        <v>40878</v>
      </c>
      <c r="B267" s="21">
        <f t="shared" ref="B267:C269" si="26">M267/1000</f>
        <v>9668.708990000001</v>
      </c>
      <c r="C267" s="21">
        <f t="shared" si="26"/>
        <v>730698.16046000004</v>
      </c>
      <c r="D267" s="17">
        <f t="shared" si="23"/>
        <v>740366.86945</v>
      </c>
      <c r="E267" s="21">
        <f t="shared" si="18"/>
        <v>2670.1912000000002</v>
      </c>
      <c r="F267" s="22">
        <f t="shared" si="16"/>
        <v>86737.220409999994</v>
      </c>
      <c r="G267" s="14">
        <f t="shared" si="21"/>
        <v>89407.411609999996</v>
      </c>
      <c r="H267" s="15">
        <f t="shared" si="22"/>
        <v>829774.28105999995</v>
      </c>
      <c r="I267" s="18"/>
      <c r="M267" s="55">
        <v>9668708.9900000002</v>
      </c>
      <c r="N267" s="55">
        <v>730698160.46000004</v>
      </c>
      <c r="O267" s="55">
        <v>2670191.2000000002</v>
      </c>
      <c r="P267" s="56">
        <f t="shared" si="24"/>
        <v>743037060.6500001</v>
      </c>
      <c r="Q267" s="59">
        <v>86737220.409999996</v>
      </c>
      <c r="R267" s="56">
        <f t="shared" si="25"/>
        <v>829774281.06000006</v>
      </c>
    </row>
    <row r="268" spans="1:18" ht="16.5" customHeight="1">
      <c r="A268" s="20">
        <v>40909</v>
      </c>
      <c r="B268" s="21">
        <f t="shared" si="26"/>
        <v>4706.16345</v>
      </c>
      <c r="C268" s="21">
        <f t="shared" si="26"/>
        <v>536352.57499999995</v>
      </c>
      <c r="D268" s="17">
        <f t="shared" ref="D268" si="27">B268+C268</f>
        <v>541058.73844999995</v>
      </c>
      <c r="E268" s="21">
        <f t="shared" ref="E268" si="28">O268/1000</f>
        <v>1187.09257</v>
      </c>
      <c r="F268" s="22">
        <f t="shared" ref="F268" si="29">Q268/1000</f>
        <v>42397.053490000006</v>
      </c>
      <c r="G268" s="14">
        <f t="shared" ref="G268" si="30">E268+F268</f>
        <v>43584.146060000006</v>
      </c>
      <c r="H268" s="15">
        <f t="shared" ref="H268" si="31">G268+D268</f>
        <v>584642.88451</v>
      </c>
      <c r="I268" s="18"/>
      <c r="M268" s="55">
        <v>4706163.45</v>
      </c>
      <c r="N268" s="55">
        <v>536352575</v>
      </c>
      <c r="O268" s="55">
        <v>1187092.57</v>
      </c>
      <c r="P268" s="56">
        <f t="shared" si="24"/>
        <v>542245831.0200001</v>
      </c>
      <c r="Q268" s="59">
        <v>42397053.490000002</v>
      </c>
      <c r="R268" s="56">
        <f t="shared" si="25"/>
        <v>584642884.51000011</v>
      </c>
    </row>
    <row r="269" spans="1:18" ht="16.5" customHeight="1">
      <c r="A269" s="20">
        <v>40940</v>
      </c>
      <c r="B269" s="21">
        <f t="shared" si="26"/>
        <v>7330.7032399999998</v>
      </c>
      <c r="C269" s="21">
        <f t="shared" si="26"/>
        <v>522633.48744</v>
      </c>
      <c r="D269" s="17">
        <f t="shared" ref="D269" si="32">B269+C269</f>
        <v>529964.19068</v>
      </c>
      <c r="E269" s="21">
        <f t="shared" ref="E269" si="33">O269/1000</f>
        <v>1515.39392</v>
      </c>
      <c r="F269" s="22">
        <f t="shared" ref="F269" si="34">Q269/1000</f>
        <v>50617.783909999998</v>
      </c>
      <c r="G269" s="14">
        <f t="shared" ref="G269" si="35">E269+F269</f>
        <v>52133.177830000001</v>
      </c>
      <c r="H269" s="15">
        <f t="shared" ref="H269" si="36">G269+D269</f>
        <v>582097.36850999994</v>
      </c>
      <c r="I269" s="18"/>
      <c r="M269" s="55">
        <v>7330703.2400000002</v>
      </c>
      <c r="N269" s="55">
        <v>522633487.44</v>
      </c>
      <c r="O269" s="55">
        <v>1515393.92</v>
      </c>
      <c r="P269" s="56">
        <f t="shared" si="24"/>
        <v>531479584.60000002</v>
      </c>
      <c r="Q269" s="59">
        <v>50617783.909999996</v>
      </c>
      <c r="R269" s="56">
        <f t="shared" si="25"/>
        <v>582097368.50999999</v>
      </c>
    </row>
    <row r="270" spans="1:18" ht="16.5" customHeight="1">
      <c r="A270" s="20">
        <v>40969</v>
      </c>
      <c r="B270" s="21">
        <f t="shared" ref="B270" si="37">M270/1000</f>
        <v>12265.442050000001</v>
      </c>
      <c r="C270" s="21">
        <f t="shared" ref="C270" si="38">N270/1000</f>
        <v>498446.58922000002</v>
      </c>
      <c r="D270" s="17">
        <f t="shared" ref="D270" si="39">B270+C270</f>
        <v>510712.03127000004</v>
      </c>
      <c r="E270" s="21">
        <f t="shared" ref="E270" si="40">O270/1000</f>
        <v>2011.16338</v>
      </c>
      <c r="F270" s="22">
        <f t="shared" ref="F270" si="41">Q270/1000</f>
        <v>54167.641179999999</v>
      </c>
      <c r="G270" s="14">
        <f t="shared" ref="G270" si="42">E270+F270</f>
        <v>56178.804559999997</v>
      </c>
      <c r="H270" s="15">
        <f t="shared" ref="H270" si="43">G270+D270</f>
        <v>566890.83583</v>
      </c>
      <c r="I270" s="18"/>
      <c r="M270" s="55">
        <v>12265442.050000001</v>
      </c>
      <c r="N270" s="55">
        <v>498446589.22000003</v>
      </c>
      <c r="O270" s="55">
        <v>2011163.38</v>
      </c>
      <c r="P270" s="56">
        <f t="shared" si="24"/>
        <v>512723194.65000004</v>
      </c>
      <c r="Q270" s="59">
        <v>54167641.18</v>
      </c>
      <c r="R270" s="56">
        <f t="shared" si="25"/>
        <v>566890835.83000004</v>
      </c>
    </row>
    <row r="271" spans="1:18" ht="16.5" customHeight="1">
      <c r="A271" s="20">
        <v>41000</v>
      </c>
      <c r="B271" s="21">
        <f t="shared" ref="B271" si="44">M271/1000</f>
        <v>2746.45019</v>
      </c>
      <c r="C271" s="21">
        <f t="shared" ref="C271" si="45">N271/1000</f>
        <v>431701.20419999998</v>
      </c>
      <c r="D271" s="17">
        <f t="shared" ref="D271" si="46">B271+C271</f>
        <v>434447.65438999998</v>
      </c>
      <c r="E271" s="21">
        <f t="shared" ref="E271" si="47">O271/1000</f>
        <v>1473.04375</v>
      </c>
      <c r="F271" s="22">
        <f t="shared" ref="F271" si="48">Q271/1000</f>
        <v>57325.7817</v>
      </c>
      <c r="G271" s="14">
        <f t="shared" ref="G271" si="49">E271+F271</f>
        <v>58798.825449999997</v>
      </c>
      <c r="H271" s="15">
        <f t="shared" ref="H271" si="50">G271+D271</f>
        <v>493246.47983999999</v>
      </c>
      <c r="I271" s="18"/>
      <c r="M271" s="55">
        <v>2746450.19</v>
      </c>
      <c r="N271" s="55">
        <v>431701204.19999999</v>
      </c>
      <c r="O271" s="55">
        <v>1473043.75</v>
      </c>
      <c r="P271" s="56">
        <f t="shared" ref="P271" si="51">+SUM(M271:O271)</f>
        <v>435920698.13999999</v>
      </c>
      <c r="Q271" s="59">
        <v>57325781.700000003</v>
      </c>
      <c r="R271" s="56">
        <f t="shared" ref="R271" si="52">P271+Q271</f>
        <v>493246479.83999997</v>
      </c>
    </row>
    <row r="272" spans="1:18" ht="16.5" customHeight="1">
      <c r="A272" s="20">
        <v>41030</v>
      </c>
      <c r="B272" s="21">
        <f t="shared" ref="B272" si="53">M272/1000</f>
        <v>13261.46025</v>
      </c>
      <c r="C272" s="21">
        <f t="shared" ref="C272" si="54">N272/1000</f>
        <v>412475.69325000001</v>
      </c>
      <c r="D272" s="17">
        <f t="shared" ref="D272" si="55">B272+C272</f>
        <v>425737.15350000001</v>
      </c>
      <c r="E272" s="21">
        <f t="shared" ref="E272" si="56">O272/1000</f>
        <v>1388.9156399999999</v>
      </c>
      <c r="F272" s="22">
        <f t="shared" ref="F272" si="57">Q272/1000</f>
        <v>65833.612039999993</v>
      </c>
      <c r="G272" s="14">
        <f t="shared" ref="G272" si="58">E272+F272</f>
        <v>67222.527679999999</v>
      </c>
      <c r="H272" s="15">
        <f t="shared" ref="H272" si="59">G272+D272</f>
        <v>492959.68118000001</v>
      </c>
      <c r="I272" s="18"/>
      <c r="M272" s="55">
        <v>13261460.25</v>
      </c>
      <c r="N272" s="55">
        <v>412475693.25</v>
      </c>
      <c r="O272" s="55">
        <v>1388915.64</v>
      </c>
      <c r="P272" s="56">
        <f t="shared" ref="P272" si="60">+SUM(M272:O272)</f>
        <v>427126069.13999999</v>
      </c>
      <c r="Q272" s="59">
        <v>65833612.039999999</v>
      </c>
      <c r="R272" s="56">
        <f t="shared" ref="R272" si="61">P272+Q272</f>
        <v>492959681.18000001</v>
      </c>
    </row>
    <row r="273" spans="1:18" ht="16.5" customHeight="1">
      <c r="A273" s="20">
        <v>41061</v>
      </c>
      <c r="B273" s="21">
        <f t="shared" ref="B273" si="62">M273/1000</f>
        <v>25543.30847</v>
      </c>
      <c r="C273" s="21">
        <f t="shared" ref="C273" si="63">N273/1000</f>
        <v>334872.73204000003</v>
      </c>
      <c r="D273" s="17">
        <f t="shared" ref="D273" si="64">B273+C273</f>
        <v>360416.04051000002</v>
      </c>
      <c r="E273" s="21">
        <f t="shared" ref="E273" si="65">O273/1000</f>
        <v>843.71091999999999</v>
      </c>
      <c r="F273" s="22">
        <f t="shared" ref="F273" si="66">Q273/1000</f>
        <v>56801.627289999997</v>
      </c>
      <c r="G273" s="14">
        <f t="shared" ref="G273" si="67">E273+F273</f>
        <v>57645.338209999994</v>
      </c>
      <c r="H273" s="15">
        <f t="shared" ref="H273" si="68">G273+D273</f>
        <v>418061.37872000004</v>
      </c>
      <c r="I273" s="18"/>
      <c r="M273" s="55">
        <v>25543308.469999999</v>
      </c>
      <c r="N273" s="55">
        <v>334872732.04000002</v>
      </c>
      <c r="O273" s="55">
        <v>843710.92</v>
      </c>
      <c r="P273" s="56">
        <f t="shared" ref="P273" si="69">+SUM(M273:O273)</f>
        <v>361259751.43000001</v>
      </c>
      <c r="Q273" s="59">
        <v>56801627.289999999</v>
      </c>
      <c r="R273" s="56">
        <f t="shared" ref="R273" si="70">P273+Q273</f>
        <v>418061378.72000003</v>
      </c>
    </row>
    <row r="274" spans="1:18" ht="16.5" customHeight="1">
      <c r="A274" s="20">
        <v>41091</v>
      </c>
      <c r="B274" s="21">
        <f t="shared" ref="B274:B275" si="71">M274/1000</f>
        <v>24033.097020000001</v>
      </c>
      <c r="C274" s="21">
        <f t="shared" ref="C274:C275" si="72">N274/1000</f>
        <v>359263.09824999998</v>
      </c>
      <c r="D274" s="17">
        <f t="shared" ref="D274:D275" si="73">B274+C274</f>
        <v>383296.19526999997</v>
      </c>
      <c r="E274" s="21">
        <f t="shared" ref="E274:E275" si="74">O274/1000</f>
        <v>1988.01046</v>
      </c>
      <c r="F274" s="22">
        <f t="shared" ref="F274:F275" si="75">Q274/1000</f>
        <v>57967.449280000001</v>
      </c>
      <c r="G274" s="14">
        <f t="shared" ref="G274:G275" si="76">E274+F274</f>
        <v>59955.459739999998</v>
      </c>
      <c r="H274" s="15">
        <f t="shared" ref="H274:H275" si="77">G274+D274</f>
        <v>443251.65500999999</v>
      </c>
      <c r="I274" s="18"/>
      <c r="M274" s="55">
        <v>24033097.02</v>
      </c>
      <c r="N274" s="55">
        <v>359263098.25</v>
      </c>
      <c r="O274" s="55">
        <v>1988010.46</v>
      </c>
      <c r="P274" s="56">
        <f t="shared" ref="P274:P275" si="78">+SUM(M274:O274)</f>
        <v>385284205.72999996</v>
      </c>
      <c r="Q274" s="59">
        <v>57967449.280000001</v>
      </c>
      <c r="R274" s="56">
        <f t="shared" ref="R274:R275" si="79">P274+Q274</f>
        <v>443251655.00999999</v>
      </c>
    </row>
    <row r="275" spans="1:18" ht="16.5" customHeight="1">
      <c r="A275" s="20">
        <v>41122</v>
      </c>
      <c r="B275" s="21">
        <f t="shared" si="71"/>
        <v>32211.8783</v>
      </c>
      <c r="C275" s="21">
        <f t="shared" si="72"/>
        <v>429597.01202999998</v>
      </c>
      <c r="D275" s="17">
        <f t="shared" si="73"/>
        <v>461808.89032999997</v>
      </c>
      <c r="E275" s="21">
        <f t="shared" si="74"/>
        <v>1941.6460400000001</v>
      </c>
      <c r="F275" s="22">
        <f t="shared" si="75"/>
        <v>70323.076520000002</v>
      </c>
      <c r="G275" s="14">
        <f t="shared" si="76"/>
        <v>72264.722560000009</v>
      </c>
      <c r="H275" s="15">
        <f t="shared" si="77"/>
        <v>534073.61288999999</v>
      </c>
      <c r="I275" s="18"/>
      <c r="M275" s="55">
        <v>32211878.300000001</v>
      </c>
      <c r="N275" s="55">
        <v>429597012.02999997</v>
      </c>
      <c r="O275" s="55">
        <v>1941646.04</v>
      </c>
      <c r="P275" s="56">
        <f t="shared" si="78"/>
        <v>463750536.37</v>
      </c>
      <c r="Q275" s="59">
        <v>70323076.519999996</v>
      </c>
      <c r="R275" s="56">
        <f t="shared" si="79"/>
        <v>534073612.88999999</v>
      </c>
    </row>
    <row r="276" spans="1:18" ht="16.5" customHeight="1">
      <c r="A276" s="20">
        <v>41153</v>
      </c>
      <c r="B276" s="21">
        <f t="shared" ref="B276" si="80">M276/1000</f>
        <v>10959.995500000001</v>
      </c>
      <c r="C276" s="21">
        <f t="shared" ref="C276" si="81">N276/1000</f>
        <v>396448.72418999998</v>
      </c>
      <c r="D276" s="17">
        <f t="shared" ref="D276" si="82">B276+C276</f>
        <v>407408.71969</v>
      </c>
      <c r="E276" s="21">
        <f t="shared" ref="E276" si="83">O276/1000</f>
        <v>1458.4591499999999</v>
      </c>
      <c r="F276" s="22">
        <f t="shared" ref="F276" si="84">Q276/1000</f>
        <v>62228.466759999996</v>
      </c>
      <c r="G276" s="14">
        <f t="shared" ref="G276" si="85">E276+F276</f>
        <v>63686.925909999998</v>
      </c>
      <c r="H276" s="15">
        <f t="shared" ref="H276" si="86">G276+D276</f>
        <v>471095.64559999999</v>
      </c>
      <c r="I276" s="18"/>
      <c r="M276" s="55">
        <v>10959995.5</v>
      </c>
      <c r="N276" s="55">
        <v>396448724.19</v>
      </c>
      <c r="O276" s="55">
        <v>1458459.15</v>
      </c>
      <c r="P276" s="56">
        <f t="shared" ref="P276" si="87">+SUM(M276:O276)</f>
        <v>408867178.83999997</v>
      </c>
      <c r="Q276" s="59">
        <v>62228466.759999998</v>
      </c>
      <c r="R276" s="56">
        <f t="shared" ref="R276" si="88">P276+Q276</f>
        <v>471095645.59999996</v>
      </c>
    </row>
    <row r="277" spans="1:18" ht="16.5" customHeight="1">
      <c r="A277" s="20">
        <v>41183</v>
      </c>
      <c r="B277" s="21">
        <f t="shared" ref="B277" si="89">M277/1000</f>
        <v>8457.9078599999993</v>
      </c>
      <c r="C277" s="21">
        <f t="shared" ref="C277" si="90">N277/1000</f>
        <v>543063.79492999997</v>
      </c>
      <c r="D277" s="17">
        <f t="shared" ref="D277" si="91">B277+C277</f>
        <v>551521.70279000001</v>
      </c>
      <c r="E277" s="21">
        <f t="shared" ref="E277" si="92">O277/1000</f>
        <v>1429.7928899999999</v>
      </c>
      <c r="F277" s="22">
        <f t="shared" ref="F277" si="93">Q277/1000</f>
        <v>66652.656929999997</v>
      </c>
      <c r="G277" s="14">
        <f t="shared" ref="G277" si="94">E277+F277</f>
        <v>68082.449819999994</v>
      </c>
      <c r="H277" s="15">
        <f t="shared" ref="H277" si="95">G277+D277</f>
        <v>619604.15260999999</v>
      </c>
      <c r="I277" s="18"/>
      <c r="M277" s="55">
        <v>8457907.8599999994</v>
      </c>
      <c r="N277" s="55">
        <v>543063794.92999995</v>
      </c>
      <c r="O277" s="55">
        <v>1429792.89</v>
      </c>
      <c r="P277" s="56">
        <f t="shared" ref="P277" si="96">+SUM(M277:O277)</f>
        <v>552951495.67999995</v>
      </c>
      <c r="Q277" s="59">
        <v>66652656.93</v>
      </c>
      <c r="R277" s="56">
        <f t="shared" ref="R277" si="97">P277+Q277</f>
        <v>619604152.6099999</v>
      </c>
    </row>
    <row r="278" spans="1:18" ht="16.5" customHeight="1">
      <c r="A278" s="20">
        <v>41214</v>
      </c>
      <c r="B278" s="21">
        <f t="shared" ref="B278" si="98">M278/1000</f>
        <v>8761.76332</v>
      </c>
      <c r="C278" s="21">
        <f t="shared" ref="C278" si="99">N278/1000</f>
        <v>526527.99177999992</v>
      </c>
      <c r="D278" s="17">
        <f t="shared" ref="D278" si="100">B278+C278</f>
        <v>535289.75509999995</v>
      </c>
      <c r="E278" s="21">
        <f t="shared" ref="E278" si="101">O278/1000</f>
        <v>1099.7658300000001</v>
      </c>
      <c r="F278" s="22">
        <f t="shared" ref="F278" si="102">Q278/1000</f>
        <v>60668.61189</v>
      </c>
      <c r="G278" s="14">
        <f t="shared" ref="G278" si="103">E278+F278</f>
        <v>61768.377719999997</v>
      </c>
      <c r="H278" s="15">
        <f t="shared" ref="H278" si="104">G278+D278</f>
        <v>597058.13281999994</v>
      </c>
      <c r="I278" s="18"/>
      <c r="M278" s="55">
        <v>8761763.3200000003</v>
      </c>
      <c r="N278" s="55">
        <v>526527991.77999997</v>
      </c>
      <c r="O278" s="55">
        <v>1099765.83</v>
      </c>
      <c r="P278" s="56">
        <f t="shared" ref="P278" si="105">+SUM(M278:O278)</f>
        <v>536389520.92999995</v>
      </c>
      <c r="Q278" s="59">
        <v>60668611.890000001</v>
      </c>
      <c r="R278" s="56">
        <f t="shared" ref="R278" si="106">P278+Q278</f>
        <v>597058132.81999993</v>
      </c>
    </row>
    <row r="279" spans="1:18" ht="16.5" customHeight="1">
      <c r="A279" s="20">
        <v>41244</v>
      </c>
      <c r="B279" s="21">
        <f t="shared" ref="B279" si="107">M279/1000</f>
        <v>8629.0738299999994</v>
      </c>
      <c r="C279" s="21">
        <f t="shared" ref="C279" si="108">N279/1000</f>
        <v>521782.68144999997</v>
      </c>
      <c r="D279" s="17">
        <f t="shared" ref="D279" si="109">B279+C279</f>
        <v>530411.75527999992</v>
      </c>
      <c r="E279" s="21">
        <f t="shared" ref="E279" si="110">O279/1000</f>
        <v>1048.35598</v>
      </c>
      <c r="F279" s="22">
        <f t="shared" ref="F279" si="111">Q279/1000</f>
        <v>69465.331470000005</v>
      </c>
      <c r="G279" s="14">
        <f t="shared" ref="G279" si="112">E279+F279</f>
        <v>70513.687449999998</v>
      </c>
      <c r="H279" s="15">
        <f t="shared" ref="H279" si="113">G279+D279</f>
        <v>600925.44272999989</v>
      </c>
      <c r="I279" s="18"/>
      <c r="M279" s="55">
        <v>8629073.8300000001</v>
      </c>
      <c r="N279" s="55">
        <v>521782681.44999999</v>
      </c>
      <c r="O279" s="55">
        <v>1048355.98</v>
      </c>
      <c r="P279" s="56">
        <f t="shared" ref="P279" si="114">+SUM(M279:O279)</f>
        <v>531460111.25999999</v>
      </c>
      <c r="Q279" s="59">
        <v>69465331.469999999</v>
      </c>
      <c r="R279" s="56">
        <f t="shared" ref="R279" si="115">P279+Q279</f>
        <v>600925442.73000002</v>
      </c>
    </row>
    <row r="280" spans="1:18" ht="16.5" customHeight="1">
      <c r="A280" s="20">
        <v>41275</v>
      </c>
      <c r="B280" s="21">
        <f t="shared" ref="B280" si="116">M280/1000</f>
        <v>5304.3489</v>
      </c>
      <c r="C280" s="21">
        <f t="shared" ref="C280" si="117">N280/1000</f>
        <v>451317.98561000003</v>
      </c>
      <c r="D280" s="17">
        <f t="shared" ref="D280" si="118">B280+C280</f>
        <v>456622.33451000002</v>
      </c>
      <c r="E280" s="21">
        <f t="shared" ref="E280" si="119">O280/1000</f>
        <v>706.78555000000006</v>
      </c>
      <c r="F280" s="22">
        <f t="shared" ref="F280" si="120">Q280/1000</f>
        <v>54562.627220000002</v>
      </c>
      <c r="G280" s="14">
        <f t="shared" ref="G280" si="121">E280+F280</f>
        <v>55269.412770000003</v>
      </c>
      <c r="H280" s="15">
        <f t="shared" ref="H280" si="122">G280+D280</f>
        <v>511891.74728000001</v>
      </c>
      <c r="I280" s="18"/>
      <c r="M280" s="55">
        <v>5304348.9000000004</v>
      </c>
      <c r="N280" s="55">
        <v>451317985.61000001</v>
      </c>
      <c r="O280" s="55">
        <v>706785.55</v>
      </c>
      <c r="P280" s="56">
        <f t="shared" ref="P280" si="123">+SUM(M280:O280)</f>
        <v>457329120.06</v>
      </c>
      <c r="Q280" s="59">
        <v>54562627.219999999</v>
      </c>
      <c r="R280" s="56">
        <f t="shared" ref="R280" si="124">P280+Q280</f>
        <v>511891747.27999997</v>
      </c>
    </row>
    <row r="281" spans="1:18" ht="16.5" customHeight="1">
      <c r="A281" s="20">
        <v>41306</v>
      </c>
      <c r="B281" s="21">
        <f t="shared" ref="B281" si="125">M281/1000</f>
        <v>5377.7408099999993</v>
      </c>
      <c r="C281" s="21">
        <f t="shared" ref="C281" si="126">N281/1000</f>
        <v>371393.80599999998</v>
      </c>
      <c r="D281" s="17">
        <f t="shared" ref="D281" si="127">B281+C281</f>
        <v>376771.54680999997</v>
      </c>
      <c r="E281" s="21">
        <f t="shared" ref="E281" si="128">O281/1000</f>
        <v>894.94985999999994</v>
      </c>
      <c r="F281" s="22">
        <f t="shared" ref="F281" si="129">Q281/1000</f>
        <v>53523.487979999998</v>
      </c>
      <c r="G281" s="14">
        <f t="shared" ref="G281" si="130">E281+F281</f>
        <v>54418.437839999999</v>
      </c>
      <c r="H281" s="15">
        <f t="shared" ref="H281" si="131">G281+D281</f>
        <v>431189.98465</v>
      </c>
      <c r="I281" s="18"/>
      <c r="M281" s="55">
        <v>5377740.8099999996</v>
      </c>
      <c r="N281" s="55">
        <v>371393806</v>
      </c>
      <c r="O281" s="55">
        <v>894949.86</v>
      </c>
      <c r="P281" s="56">
        <f t="shared" ref="P281" si="132">+SUM(M281:O281)</f>
        <v>377666496.67000002</v>
      </c>
      <c r="Q281" s="59">
        <v>53523487.979999997</v>
      </c>
      <c r="R281" s="56">
        <f t="shared" ref="R281" si="133">P281+Q281</f>
        <v>431189984.65000004</v>
      </c>
    </row>
    <row r="282" spans="1:18" ht="16.5" customHeight="1">
      <c r="A282" s="20">
        <v>41334</v>
      </c>
      <c r="B282" s="21">
        <f t="shared" ref="B282" si="134">M282/1000</f>
        <v>8933.4133199999997</v>
      </c>
      <c r="C282" s="21">
        <f t="shared" ref="C282" si="135">N282/1000</f>
        <v>407975.13035000005</v>
      </c>
      <c r="D282" s="17">
        <f t="shared" ref="D282" si="136">B282+C282</f>
        <v>416908.54367000004</v>
      </c>
      <c r="E282" s="21">
        <f t="shared" ref="E282:E287" si="137">O282/1000</f>
        <v>1274.7123799999999</v>
      </c>
      <c r="F282" s="22">
        <f t="shared" ref="F282" si="138">Q282/1000</f>
        <v>61940.40236</v>
      </c>
      <c r="G282" s="14">
        <f t="shared" ref="G282" si="139">E282+F282</f>
        <v>63215.114739999997</v>
      </c>
      <c r="H282" s="15">
        <f t="shared" ref="H282" si="140">G282+D282</f>
        <v>480123.65841000003</v>
      </c>
      <c r="I282" s="18"/>
      <c r="M282" s="55">
        <v>8933413.3200000003</v>
      </c>
      <c r="N282" s="55">
        <v>407975130.35000002</v>
      </c>
      <c r="O282" s="55">
        <v>1274712.3799999999</v>
      </c>
      <c r="P282" s="56">
        <f t="shared" ref="P282" si="141">+SUM(M282:O282)</f>
        <v>418183256.05000001</v>
      </c>
      <c r="Q282" s="59">
        <v>61940402.359999999</v>
      </c>
      <c r="R282" s="56">
        <f t="shared" ref="R282" si="142">P282+Q282</f>
        <v>480123658.41000003</v>
      </c>
    </row>
    <row r="283" spans="1:18" ht="16.5" customHeight="1">
      <c r="A283" s="20">
        <v>41365</v>
      </c>
      <c r="B283" s="21">
        <f t="shared" ref="B283" si="143">M283/1000</f>
        <v>16784.105039999999</v>
      </c>
      <c r="C283" s="21">
        <f t="shared" ref="C283" si="144">N283/1000</f>
        <v>416185.26530000003</v>
      </c>
      <c r="D283" s="17">
        <f t="shared" ref="D283" si="145">B283+C283</f>
        <v>432969.37034000002</v>
      </c>
      <c r="E283" s="21">
        <f t="shared" si="137"/>
        <v>1217.0793000000001</v>
      </c>
      <c r="F283" s="22">
        <f t="shared" ref="F283" si="146">Q283/1000</f>
        <v>60575.177630000006</v>
      </c>
      <c r="G283" s="14">
        <f t="shared" ref="G283" si="147">E283+F283</f>
        <v>61792.256930000003</v>
      </c>
      <c r="H283" s="15">
        <f t="shared" ref="H283" si="148">G283+D283</f>
        <v>494761.62727000006</v>
      </c>
      <c r="I283" s="18"/>
      <c r="M283" s="55">
        <v>16784105.039999999</v>
      </c>
      <c r="N283" s="55">
        <v>416185265.30000001</v>
      </c>
      <c r="O283" s="55">
        <v>1217079.3</v>
      </c>
      <c r="P283" s="56">
        <f t="shared" ref="P283" si="149">+SUM(M283:O283)</f>
        <v>434186449.64000005</v>
      </c>
      <c r="Q283" s="59">
        <v>60575177.630000003</v>
      </c>
      <c r="R283" s="56">
        <f t="shared" ref="R283" si="150">P283+Q283</f>
        <v>494761627.27000004</v>
      </c>
    </row>
    <row r="284" spans="1:18" ht="16.5" customHeight="1">
      <c r="A284" s="20">
        <v>41395</v>
      </c>
      <c r="B284" s="21">
        <f t="shared" ref="B284" si="151">M284/1000</f>
        <v>24219.864369999999</v>
      </c>
      <c r="C284" s="21">
        <f t="shared" ref="C284" si="152">N284/1000</f>
        <v>369849.09587000002</v>
      </c>
      <c r="D284" s="17">
        <f t="shared" ref="D284" si="153">B284+C284</f>
        <v>394068.96024000004</v>
      </c>
      <c r="E284" s="21">
        <f t="shared" si="137"/>
        <v>435.45859999999999</v>
      </c>
      <c r="F284" s="22">
        <f t="shared" ref="F284" si="154">Q284/1000</f>
        <v>57685.358070000002</v>
      </c>
      <c r="G284" s="14">
        <f t="shared" ref="G284" si="155">E284+F284</f>
        <v>58120.81667</v>
      </c>
      <c r="H284" s="15">
        <f t="shared" ref="H284" si="156">G284+D284</f>
        <v>452189.77691000002</v>
      </c>
      <c r="I284" s="18"/>
      <c r="M284" s="55">
        <v>24219864.370000001</v>
      </c>
      <c r="N284" s="55">
        <v>369849095.87</v>
      </c>
      <c r="O284" s="55">
        <v>435458.6</v>
      </c>
      <c r="P284" s="56">
        <f t="shared" ref="P284" si="157">+SUM(M284:O284)</f>
        <v>394504418.84000003</v>
      </c>
      <c r="Q284" s="59">
        <v>57685358.07</v>
      </c>
      <c r="R284" s="56">
        <f t="shared" ref="R284" si="158">P284+Q284</f>
        <v>452189776.91000003</v>
      </c>
    </row>
    <row r="285" spans="1:18" ht="16.5" customHeight="1">
      <c r="A285" s="20">
        <v>41426</v>
      </c>
      <c r="B285" s="21">
        <f t="shared" ref="B285" si="159">M285/1000</f>
        <v>18200.88307</v>
      </c>
      <c r="C285" s="21">
        <f t="shared" ref="C285" si="160">N285/1000</f>
        <v>320554.27220999997</v>
      </c>
      <c r="D285" s="17">
        <f t="shared" ref="D285" si="161">B285+C285</f>
        <v>338755.15527999995</v>
      </c>
      <c r="E285" s="21">
        <f t="shared" si="137"/>
        <v>1656.3532700000001</v>
      </c>
      <c r="F285" s="22">
        <f t="shared" ref="F285" si="162">Q285/1000</f>
        <v>52738.95897</v>
      </c>
      <c r="G285" s="14">
        <f t="shared" ref="G285" si="163">E285+F285</f>
        <v>54395.312239999999</v>
      </c>
      <c r="H285" s="15">
        <f t="shared" ref="H285" si="164">G285+D285</f>
        <v>393150.46751999995</v>
      </c>
      <c r="I285" s="18"/>
      <c r="M285" s="55">
        <v>18200883.07</v>
      </c>
      <c r="N285" s="55">
        <v>320554272.20999998</v>
      </c>
      <c r="O285" s="55">
        <v>1656353.27</v>
      </c>
      <c r="P285" s="56">
        <f t="shared" ref="P285" si="165">+SUM(M285:O285)</f>
        <v>340411508.54999995</v>
      </c>
      <c r="Q285" s="59">
        <v>52738958.969999999</v>
      </c>
      <c r="R285" s="56">
        <f t="shared" ref="R285" si="166">P285+Q285</f>
        <v>393150467.51999998</v>
      </c>
    </row>
    <row r="286" spans="1:18" ht="16.5" customHeight="1">
      <c r="A286" s="20">
        <v>41456</v>
      </c>
      <c r="B286" s="21">
        <f t="shared" ref="B286" si="167">M286/1000</f>
        <v>26185.636730000002</v>
      </c>
      <c r="C286" s="21">
        <f t="shared" ref="C286" si="168">N286/1000</f>
        <v>268446.52812000003</v>
      </c>
      <c r="D286" s="17">
        <f t="shared" ref="D286" si="169">B286+C286</f>
        <v>294632.16485000006</v>
      </c>
      <c r="E286" s="21">
        <f t="shared" si="137"/>
        <v>1112.1059</v>
      </c>
      <c r="F286" s="22">
        <f t="shared" ref="F286" si="170">Q286/1000</f>
        <v>54768.212619999998</v>
      </c>
      <c r="G286" s="14">
        <f t="shared" ref="G286" si="171">E286+F286</f>
        <v>55880.318520000001</v>
      </c>
      <c r="H286" s="15">
        <f t="shared" ref="H286" si="172">G286+D286</f>
        <v>350512.48337000003</v>
      </c>
      <c r="I286" s="18"/>
      <c r="M286" s="55">
        <v>26185636.73</v>
      </c>
      <c r="N286" s="55">
        <v>268446528.12</v>
      </c>
      <c r="O286" s="55">
        <v>1112105.8999999999</v>
      </c>
      <c r="P286" s="56">
        <f t="shared" ref="P286" si="173">+SUM(M286:O286)</f>
        <v>295744270.75</v>
      </c>
      <c r="Q286" s="59">
        <v>54768212.619999997</v>
      </c>
      <c r="R286" s="56">
        <f t="shared" ref="R286" si="174">P286+Q286</f>
        <v>350512483.37</v>
      </c>
    </row>
    <row r="287" spans="1:18" ht="16.5" customHeight="1">
      <c r="A287" s="20">
        <v>41487</v>
      </c>
      <c r="B287" s="21">
        <f t="shared" ref="B287" si="175">M287/1000</f>
        <v>17033.478019999999</v>
      </c>
      <c r="C287" s="21">
        <f t="shared" ref="C287" si="176">N287/1000</f>
        <v>335947.19260000001</v>
      </c>
      <c r="D287" s="17">
        <f t="shared" ref="D287" si="177">B287+C287</f>
        <v>352980.67061999999</v>
      </c>
      <c r="E287" s="21">
        <f t="shared" si="137"/>
        <v>642.94891000000007</v>
      </c>
      <c r="F287" s="22">
        <f t="shared" ref="F287" si="178">Q287/1000</f>
        <v>50254.396399999998</v>
      </c>
      <c r="G287" s="14">
        <f t="shared" ref="G287" si="179">E287+F287</f>
        <v>50897.345309999997</v>
      </c>
      <c r="H287" s="15">
        <f t="shared" ref="H287" si="180">G287+D287</f>
        <v>403878.01592999999</v>
      </c>
      <c r="I287" s="18"/>
      <c r="M287" s="55">
        <v>17033478.02</v>
      </c>
      <c r="N287" s="55">
        <v>335947192.60000002</v>
      </c>
      <c r="O287" s="55">
        <v>642948.91</v>
      </c>
      <c r="P287" s="56">
        <f t="shared" ref="P287" si="181">+SUM(M287:O287)</f>
        <v>353623619.53000003</v>
      </c>
      <c r="Q287" s="59">
        <v>50254396.399999999</v>
      </c>
      <c r="R287" s="56">
        <f t="shared" ref="R287" si="182">P287+Q287</f>
        <v>403878015.93000001</v>
      </c>
    </row>
    <row r="288" spans="1:18" ht="16.5" customHeight="1">
      <c r="A288" s="20">
        <v>41518</v>
      </c>
      <c r="B288" s="21">
        <f t="shared" ref="B288" si="183">M288/1000</f>
        <v>18363.557539999998</v>
      </c>
      <c r="C288" s="21">
        <f t="shared" ref="C288" si="184">N288/1000</f>
        <v>328322.75977</v>
      </c>
      <c r="D288" s="17">
        <f t="shared" ref="D288" si="185">B288+C288</f>
        <v>346686.31731000001</v>
      </c>
      <c r="E288" s="21">
        <f t="shared" ref="E288" si="186">O288/1000</f>
        <v>360.78872999999999</v>
      </c>
      <c r="F288" s="22">
        <f t="shared" ref="F288" si="187">Q288/1000</f>
        <v>60555.3027</v>
      </c>
      <c r="G288" s="14">
        <f t="shared" ref="G288" si="188">E288+F288</f>
        <v>60916.09143</v>
      </c>
      <c r="H288" s="15">
        <f t="shared" ref="H288" si="189">G288+D288</f>
        <v>407602.40873999998</v>
      </c>
      <c r="I288" s="18"/>
      <c r="M288" s="55">
        <v>18363557.539999999</v>
      </c>
      <c r="N288" s="55">
        <v>328322759.76999998</v>
      </c>
      <c r="O288" s="55">
        <v>360788.73</v>
      </c>
      <c r="P288" s="56">
        <f t="shared" ref="P288" si="190">+SUM(M288:O288)</f>
        <v>347047106.04000002</v>
      </c>
      <c r="Q288" s="59">
        <v>60555302.700000003</v>
      </c>
      <c r="R288" s="56">
        <f t="shared" ref="R288" si="191">P288+Q288</f>
        <v>407602408.74000001</v>
      </c>
    </row>
    <row r="289" spans="1:18" ht="16.5" customHeight="1">
      <c r="A289" s="20">
        <v>41548</v>
      </c>
      <c r="B289" s="21">
        <f t="shared" ref="B289" si="192">M289/1000</f>
        <v>11527.69391</v>
      </c>
      <c r="C289" s="21">
        <f t="shared" ref="C289" si="193">N289/1000</f>
        <v>409749.05050000001</v>
      </c>
      <c r="D289" s="17">
        <f t="shared" ref="D289" si="194">B289+C289</f>
        <v>421276.74440999998</v>
      </c>
      <c r="E289" s="21">
        <f t="shared" ref="E289" si="195">O289/1000</f>
        <v>2024.40885</v>
      </c>
      <c r="F289" s="22">
        <f t="shared" ref="F289" si="196">Q289/1000</f>
        <v>62005.920680000003</v>
      </c>
      <c r="G289" s="14">
        <f t="shared" ref="G289" si="197">E289+F289</f>
        <v>64030.329530000003</v>
      </c>
      <c r="H289" s="15">
        <f t="shared" ref="H289" si="198">G289+D289</f>
        <v>485307.07393999997</v>
      </c>
      <c r="I289" s="18"/>
      <c r="M289" s="55">
        <v>11527693.91</v>
      </c>
      <c r="N289" s="55">
        <v>409749050.5</v>
      </c>
      <c r="O289" s="55">
        <v>2024408.85</v>
      </c>
      <c r="P289" s="56">
        <f t="shared" ref="P289" si="199">+SUM(M289:O289)</f>
        <v>423301153.26000005</v>
      </c>
      <c r="Q289" s="59">
        <v>62005920.68</v>
      </c>
      <c r="R289" s="56">
        <f t="shared" ref="R289" si="200">P289+Q289</f>
        <v>485307073.94000006</v>
      </c>
    </row>
    <row r="290" spans="1:18" ht="16.5" customHeight="1">
      <c r="A290" s="20">
        <v>41579</v>
      </c>
      <c r="B290" s="21">
        <f t="shared" ref="B290" si="201">M290/1000</f>
        <v>8691.3791500000007</v>
      </c>
      <c r="C290" s="21">
        <f t="shared" ref="C290" si="202">N290/1000</f>
        <v>328086.21707999997</v>
      </c>
      <c r="D290" s="17">
        <f t="shared" ref="D290" si="203">B290+C290</f>
        <v>336777.59622999997</v>
      </c>
      <c r="E290" s="21">
        <f t="shared" ref="E290" si="204">O290/1000</f>
        <v>1962.0136100000002</v>
      </c>
      <c r="F290" s="22">
        <f t="shared" ref="F290" si="205">Q290/1000</f>
        <v>44665.802380000001</v>
      </c>
      <c r="G290" s="14">
        <f t="shared" ref="G290" si="206">E290+F290</f>
        <v>46627.815990000003</v>
      </c>
      <c r="H290" s="15">
        <f t="shared" ref="H290" si="207">G290+D290</f>
        <v>383405.41221999994</v>
      </c>
      <c r="I290" s="18"/>
      <c r="M290" s="55">
        <v>8691379.1500000004</v>
      </c>
      <c r="N290" s="55">
        <v>328086217.07999998</v>
      </c>
      <c r="O290" s="55">
        <v>1962013.61</v>
      </c>
      <c r="P290" s="56">
        <f t="shared" ref="P290" si="208">+SUM(M290:O290)</f>
        <v>338739609.83999997</v>
      </c>
      <c r="Q290" s="59">
        <v>44665802.380000003</v>
      </c>
      <c r="R290" s="56">
        <f t="shared" ref="R290" si="209">P290+Q290</f>
        <v>383405412.21999997</v>
      </c>
    </row>
    <row r="291" spans="1:18" ht="16.5" customHeight="1">
      <c r="A291" s="20">
        <v>41609</v>
      </c>
      <c r="B291" s="21">
        <f t="shared" ref="B291" si="210">M291/1000</f>
        <v>9277.5792899999997</v>
      </c>
      <c r="C291" s="21">
        <f t="shared" ref="C291" si="211">N291/1000</f>
        <v>356309.16475</v>
      </c>
      <c r="D291" s="17">
        <f t="shared" ref="D291" si="212">B291+C291</f>
        <v>365586.74404000002</v>
      </c>
      <c r="E291" s="21">
        <f t="shared" ref="E291" si="213">O291/1000</f>
        <v>1728.9893200000001</v>
      </c>
      <c r="F291" s="22">
        <f t="shared" ref="F291" si="214">Q291/1000</f>
        <v>58262.314549999996</v>
      </c>
      <c r="G291" s="14">
        <f t="shared" ref="G291" si="215">E291+F291</f>
        <v>59991.303869999996</v>
      </c>
      <c r="H291" s="15">
        <f t="shared" ref="H291" si="216">G291+D291</f>
        <v>425578.04791000002</v>
      </c>
      <c r="I291" s="18"/>
      <c r="M291" s="55">
        <v>9277579.2899999991</v>
      </c>
      <c r="N291" s="55">
        <v>356309164.75</v>
      </c>
      <c r="O291" s="55">
        <v>1728989.32</v>
      </c>
      <c r="P291" s="56">
        <f t="shared" ref="P291" si="217">+SUM(M291:O291)</f>
        <v>367315733.36000001</v>
      </c>
      <c r="Q291" s="59">
        <v>58262314.549999997</v>
      </c>
      <c r="R291" s="56">
        <f t="shared" ref="R291" si="218">P291+Q291</f>
        <v>425578047.91000003</v>
      </c>
    </row>
    <row r="292" spans="1:18" ht="16.5" customHeight="1">
      <c r="A292" s="20">
        <v>41640</v>
      </c>
      <c r="B292" s="21">
        <f t="shared" ref="B292" si="219">M292/1000</f>
        <v>12387.74113</v>
      </c>
      <c r="C292" s="21">
        <f t="shared" ref="C292" si="220">N292/1000</f>
        <v>320947.53301000001</v>
      </c>
      <c r="D292" s="17">
        <f t="shared" ref="D292" si="221">B292+C292</f>
        <v>333335.27413999999</v>
      </c>
      <c r="E292" s="21">
        <f t="shared" ref="E292" si="222">O292/1000</f>
        <v>758.09043999999994</v>
      </c>
      <c r="F292" s="22">
        <f t="shared" ref="F292" si="223">Q292/1000</f>
        <v>51127.69328</v>
      </c>
      <c r="G292" s="14">
        <f t="shared" ref="G292" si="224">E292+F292</f>
        <v>51885.783719999999</v>
      </c>
      <c r="H292" s="15">
        <f t="shared" ref="H292" si="225">G292+D292</f>
        <v>385221.05786</v>
      </c>
      <c r="I292" s="18"/>
      <c r="J292" s="86"/>
      <c r="M292" s="55">
        <v>12387741.130000001</v>
      </c>
      <c r="N292" s="55">
        <v>320947533.00999999</v>
      </c>
      <c r="O292" s="55">
        <v>758090.44</v>
      </c>
      <c r="P292" s="56">
        <f t="shared" ref="P292" si="226">+SUM(M292:O292)</f>
        <v>334093364.57999998</v>
      </c>
      <c r="Q292" s="59">
        <v>51127693.280000001</v>
      </c>
      <c r="R292" s="56">
        <f t="shared" ref="R292" si="227">P292+Q292</f>
        <v>385221057.86000001</v>
      </c>
    </row>
    <row r="293" spans="1:18" ht="16.5" customHeight="1">
      <c r="A293" s="20">
        <v>41671</v>
      </c>
      <c r="B293" s="21">
        <f t="shared" ref="B293" si="228">M293/1000</f>
        <v>15697.43663</v>
      </c>
      <c r="C293" s="21">
        <f t="shared" ref="C293" si="229">N293/1000</f>
        <v>351666.35463999998</v>
      </c>
      <c r="D293" s="17">
        <f t="shared" ref="D293" si="230">B293+C293</f>
        <v>367363.79126999999</v>
      </c>
      <c r="E293" s="21">
        <f t="shared" ref="E293" si="231">O293/1000</f>
        <v>922.78558999999996</v>
      </c>
      <c r="F293" s="22">
        <f t="shared" ref="F293" si="232">Q293/1000</f>
        <v>43683.979469999998</v>
      </c>
      <c r="G293" s="14">
        <f t="shared" ref="G293" si="233">E293+F293</f>
        <v>44606.765059999998</v>
      </c>
      <c r="H293" s="15">
        <f t="shared" ref="H293" si="234">G293+D293</f>
        <v>411970.55632999999</v>
      </c>
      <c r="I293" s="18"/>
      <c r="M293" s="55">
        <v>15697436.630000001</v>
      </c>
      <c r="N293" s="55">
        <v>351666354.63999999</v>
      </c>
      <c r="O293" s="55">
        <v>922785.59</v>
      </c>
      <c r="P293" s="56">
        <f t="shared" ref="P293" si="235">+SUM(M293:O293)</f>
        <v>368286576.85999995</v>
      </c>
      <c r="Q293" s="59">
        <v>43683979.469999999</v>
      </c>
      <c r="R293" s="56">
        <f t="shared" ref="R293" si="236">P293+Q293</f>
        <v>411970556.32999992</v>
      </c>
    </row>
    <row r="294" spans="1:18" ht="16.5" customHeight="1">
      <c r="A294" s="20">
        <v>41699</v>
      </c>
      <c r="B294" s="21">
        <f t="shared" ref="B294" si="237">M294/1000</f>
        <v>16988.527100000003</v>
      </c>
      <c r="C294" s="21">
        <f t="shared" ref="C294" si="238">N294/1000</f>
        <v>386131.54989999998</v>
      </c>
      <c r="D294" s="17">
        <f t="shared" ref="D294" si="239">B294+C294</f>
        <v>403120.07699999999</v>
      </c>
      <c r="E294" s="21">
        <f t="shared" ref="E294" si="240">O294/1000</f>
        <v>450.27668</v>
      </c>
      <c r="F294" s="22">
        <f t="shared" ref="F294" si="241">Q294/1000</f>
        <v>41392.102500000001</v>
      </c>
      <c r="G294" s="14">
        <f t="shared" ref="G294" si="242">E294+F294</f>
        <v>41842.379180000004</v>
      </c>
      <c r="H294" s="15">
        <f t="shared" ref="H294" si="243">G294+D294</f>
        <v>444962.45617999998</v>
      </c>
      <c r="I294" s="18"/>
      <c r="M294" s="55">
        <v>16988527.100000001</v>
      </c>
      <c r="N294" s="55">
        <v>386131549.89999998</v>
      </c>
      <c r="O294" s="55">
        <v>450276.68</v>
      </c>
      <c r="P294" s="56">
        <f t="shared" ref="P294" si="244">+SUM(M294:O294)</f>
        <v>403570353.68000001</v>
      </c>
      <c r="Q294" s="59">
        <v>41392102.5</v>
      </c>
      <c r="R294" s="56">
        <f t="shared" ref="R294" si="245">P294+Q294</f>
        <v>444962456.18000001</v>
      </c>
    </row>
    <row r="295" spans="1:18" ht="16.5" customHeight="1">
      <c r="A295" s="20">
        <v>41730</v>
      </c>
      <c r="B295" s="21">
        <f t="shared" ref="B295" si="246">M295/1000</f>
        <v>25369.80054</v>
      </c>
      <c r="C295" s="21">
        <f t="shared" ref="C295" si="247">N295/1000</f>
        <v>464100.16839999997</v>
      </c>
      <c r="D295" s="17">
        <f t="shared" ref="D295" si="248">B295+C295</f>
        <v>489469.96893999999</v>
      </c>
      <c r="E295" s="21">
        <f t="shared" ref="E295" si="249">O295/1000</f>
        <v>793.51847999999995</v>
      </c>
      <c r="F295" s="22">
        <f t="shared" ref="F295" si="250">Q295/1000</f>
        <v>50146.696939999994</v>
      </c>
      <c r="G295" s="14">
        <f t="shared" ref="G295" si="251">E295+F295</f>
        <v>50940.215419999993</v>
      </c>
      <c r="H295" s="15">
        <f t="shared" ref="H295" si="252">G295+D295</f>
        <v>540410.18435999996</v>
      </c>
      <c r="I295" s="18"/>
      <c r="M295" s="55">
        <v>25369800.539999999</v>
      </c>
      <c r="N295" s="55">
        <v>464100168.39999998</v>
      </c>
      <c r="O295" s="55">
        <v>793518.48</v>
      </c>
      <c r="P295" s="56">
        <f t="shared" ref="P295" si="253">+SUM(M295:O295)</f>
        <v>490263487.42000002</v>
      </c>
      <c r="Q295" s="59">
        <v>50146696.939999998</v>
      </c>
      <c r="R295" s="56">
        <f t="shared" ref="R295" si="254">P295+Q295</f>
        <v>540410184.36000001</v>
      </c>
    </row>
    <row r="296" spans="1:18" ht="16.5" customHeight="1">
      <c r="A296" s="20">
        <v>41760</v>
      </c>
      <c r="B296" s="21">
        <f t="shared" ref="B296" si="255">M296/1000</f>
        <v>25428.10151</v>
      </c>
      <c r="C296" s="21">
        <f t="shared" ref="C296" si="256">N296/1000</f>
        <v>483346.25164999999</v>
      </c>
      <c r="D296" s="17">
        <f t="shared" ref="D296" si="257">B296+C296</f>
        <v>508774.35316</v>
      </c>
      <c r="E296" s="21">
        <f t="shared" ref="E296" si="258">O296/1000</f>
        <v>799.91486999999995</v>
      </c>
      <c r="F296" s="22">
        <f t="shared" ref="F296" si="259">Q296/1000</f>
        <v>48563.728270000007</v>
      </c>
      <c r="G296" s="14">
        <f t="shared" ref="G296" si="260">E296+F296</f>
        <v>49363.643140000007</v>
      </c>
      <c r="H296" s="15">
        <f t="shared" ref="H296" si="261">G296+D296</f>
        <v>558137.9963</v>
      </c>
      <c r="I296" s="18"/>
      <c r="M296" s="55">
        <v>25428101.510000002</v>
      </c>
      <c r="N296" s="55">
        <v>483346251.64999998</v>
      </c>
      <c r="O296" s="55">
        <v>799914.87</v>
      </c>
      <c r="P296" s="56">
        <f t="shared" ref="P296" si="262">+SUM(M296:O296)</f>
        <v>509574268.02999997</v>
      </c>
      <c r="Q296" s="59">
        <v>48563728.270000003</v>
      </c>
      <c r="R296" s="56">
        <f t="shared" ref="R296" si="263">P296+Q296</f>
        <v>558137996.29999995</v>
      </c>
    </row>
    <row r="297" spans="1:18" ht="16.5" customHeight="1">
      <c r="A297" s="20">
        <v>41791</v>
      </c>
      <c r="B297" s="21">
        <f t="shared" ref="B297" si="264">M297/1000</f>
        <v>45428.373399999997</v>
      </c>
      <c r="C297" s="21">
        <f t="shared" ref="C297" si="265">N297/1000</f>
        <v>461672.07389999996</v>
      </c>
      <c r="D297" s="17">
        <f t="shared" ref="D297" si="266">B297+C297</f>
        <v>507100.44729999994</v>
      </c>
      <c r="E297" s="21">
        <f t="shared" ref="E297" si="267">O297/1000</f>
        <v>1579.7771299999999</v>
      </c>
      <c r="F297" s="22">
        <f t="shared" ref="F297" si="268">Q297/1000</f>
        <v>50217.402390000003</v>
      </c>
      <c r="G297" s="14">
        <f t="shared" ref="G297" si="269">E297+F297</f>
        <v>51797.179520000005</v>
      </c>
      <c r="H297" s="15">
        <f t="shared" ref="H297" si="270">G297+D297</f>
        <v>558897.62681999989</v>
      </c>
      <c r="I297" s="18"/>
      <c r="M297" s="55">
        <v>45428373.399999999</v>
      </c>
      <c r="N297" s="55">
        <v>461672073.89999998</v>
      </c>
      <c r="O297" s="55">
        <v>1579777.13</v>
      </c>
      <c r="P297" s="56">
        <f t="shared" ref="P297" si="271">+SUM(M297:O297)</f>
        <v>508680224.42999995</v>
      </c>
      <c r="Q297" s="59">
        <v>50217402.390000001</v>
      </c>
      <c r="R297" s="56">
        <f t="shared" ref="R297" si="272">P297+Q297</f>
        <v>558897626.81999993</v>
      </c>
    </row>
    <row r="298" spans="1:18" ht="16.5" customHeight="1">
      <c r="A298" s="20">
        <v>41821</v>
      </c>
      <c r="B298" s="21">
        <f t="shared" ref="B298" si="273">M298/1000</f>
        <v>51742.39559</v>
      </c>
      <c r="C298" s="21">
        <f t="shared" ref="C298" si="274">N298/1000</f>
        <v>454758.78939999995</v>
      </c>
      <c r="D298" s="17">
        <f t="shared" ref="D298" si="275">B298+C298</f>
        <v>506501.18498999998</v>
      </c>
      <c r="E298" s="21">
        <f t="shared" ref="E298" si="276">O298/1000</f>
        <v>1060.6070199999999</v>
      </c>
      <c r="F298" s="22">
        <f t="shared" ref="F298" si="277">Q298/1000</f>
        <v>59268.557630000003</v>
      </c>
      <c r="G298" s="14">
        <f t="shared" ref="G298" si="278">E298+F298</f>
        <v>60329.164650000006</v>
      </c>
      <c r="H298" s="15">
        <f t="shared" ref="H298" si="279">G298+D298</f>
        <v>566830.34964000003</v>
      </c>
      <c r="I298" s="18"/>
      <c r="M298" s="55">
        <v>51742395.590000004</v>
      </c>
      <c r="N298" s="55">
        <v>454758789.39999998</v>
      </c>
      <c r="O298" s="55">
        <v>1060607.02</v>
      </c>
      <c r="P298" s="56">
        <f t="shared" ref="P298" si="280">+SUM(M298:O298)</f>
        <v>507561792.00999999</v>
      </c>
      <c r="Q298" s="59">
        <v>59268557.630000003</v>
      </c>
      <c r="R298" s="56">
        <f t="shared" ref="R298" si="281">P298+Q298</f>
        <v>566830349.63999999</v>
      </c>
    </row>
    <row r="299" spans="1:18" ht="16.5" customHeight="1">
      <c r="A299" s="20">
        <v>41852</v>
      </c>
      <c r="B299" s="21">
        <f t="shared" ref="B299" si="282">M299/1000</f>
        <v>45844.332340000001</v>
      </c>
      <c r="C299" s="21">
        <f t="shared" ref="C299" si="283">N299/1000</f>
        <v>477696.58461000002</v>
      </c>
      <c r="D299" s="17">
        <f t="shared" ref="D299" si="284">B299+C299</f>
        <v>523540.91695000004</v>
      </c>
      <c r="E299" s="21">
        <f t="shared" ref="E299" si="285">O299/1000</f>
        <v>883.48335999999995</v>
      </c>
      <c r="F299" s="22">
        <f t="shared" ref="F299" si="286">Q299/1000</f>
        <v>56746.229939999997</v>
      </c>
      <c r="G299" s="14">
        <f t="shared" ref="G299" si="287">E299+F299</f>
        <v>57629.713299999996</v>
      </c>
      <c r="H299" s="15">
        <f t="shared" ref="H299" si="288">G299+D299</f>
        <v>581170.63025000005</v>
      </c>
      <c r="I299" s="18"/>
      <c r="M299" s="55">
        <v>45844332.340000004</v>
      </c>
      <c r="N299" s="55">
        <v>477696584.61000001</v>
      </c>
      <c r="O299" s="55">
        <v>883483.36</v>
      </c>
      <c r="P299" s="56">
        <f t="shared" ref="P299" si="289">+SUM(M299:O299)</f>
        <v>524424400.31000006</v>
      </c>
      <c r="Q299" s="59">
        <v>56746229.939999998</v>
      </c>
      <c r="R299" s="56">
        <f t="shared" ref="R299" si="290">P299+Q299</f>
        <v>581170630.25</v>
      </c>
    </row>
    <row r="300" spans="1:18" ht="16.5" customHeight="1">
      <c r="A300" s="20">
        <v>41883</v>
      </c>
      <c r="B300" s="21">
        <f t="shared" ref="B300" si="291">M300/1000</f>
        <v>30308.75605</v>
      </c>
      <c r="C300" s="21">
        <f t="shared" ref="C300" si="292">N300/1000</f>
        <v>502679.11977999995</v>
      </c>
      <c r="D300" s="17">
        <f t="shared" ref="D300" si="293">B300+C300</f>
        <v>532987.87582999992</v>
      </c>
      <c r="E300" s="21">
        <f t="shared" ref="E300" si="294">O300/1000</f>
        <v>1312.7523999999999</v>
      </c>
      <c r="F300" s="22">
        <f t="shared" ref="F300" si="295">Q300/1000</f>
        <v>58380.655780000001</v>
      </c>
      <c r="G300" s="14">
        <f t="shared" ref="G300" si="296">E300+F300</f>
        <v>59693.408179999999</v>
      </c>
      <c r="H300" s="15">
        <f t="shared" ref="H300" si="297">G300+D300</f>
        <v>592681.28400999994</v>
      </c>
      <c r="I300" s="18"/>
      <c r="M300" s="55">
        <v>30308756.050000001</v>
      </c>
      <c r="N300" s="55">
        <v>502679119.77999997</v>
      </c>
      <c r="O300" s="55">
        <v>1312752.3999999999</v>
      </c>
      <c r="P300" s="56">
        <f t="shared" ref="P300" si="298">+SUM(M300:O300)</f>
        <v>534300628.22999996</v>
      </c>
      <c r="Q300" s="59">
        <v>58380655.780000001</v>
      </c>
      <c r="R300" s="56">
        <f t="shared" ref="R300" si="299">P300+Q300</f>
        <v>592681284.00999999</v>
      </c>
    </row>
    <row r="301" spans="1:18" ht="16.5" customHeight="1">
      <c r="A301" s="20">
        <v>41913</v>
      </c>
      <c r="B301" s="21">
        <f t="shared" ref="B301" si="300">M301/1000</f>
        <v>33729.741969999995</v>
      </c>
      <c r="C301" s="21">
        <f t="shared" ref="C301" si="301">N301/1000</f>
        <v>607422.30099000002</v>
      </c>
      <c r="D301" s="17">
        <f t="shared" ref="D301" si="302">B301+C301</f>
        <v>641152.04295999999</v>
      </c>
      <c r="E301" s="21">
        <f t="shared" ref="E301" si="303">O301/1000</f>
        <v>1436.6191100000001</v>
      </c>
      <c r="F301" s="22">
        <f t="shared" ref="F301" si="304">Q301/1000</f>
        <v>44891.894820000001</v>
      </c>
      <c r="G301" s="14">
        <f t="shared" ref="G301" si="305">E301+F301</f>
        <v>46328.513930000001</v>
      </c>
      <c r="H301" s="15">
        <f t="shared" ref="H301" si="306">G301+D301</f>
        <v>687480.55689000001</v>
      </c>
      <c r="I301" s="18"/>
      <c r="M301" s="55">
        <v>33729741.969999999</v>
      </c>
      <c r="N301" s="55">
        <v>607422300.99000001</v>
      </c>
      <c r="O301" s="55">
        <v>1436619.11</v>
      </c>
      <c r="P301" s="56">
        <f t="shared" ref="P301" si="307">+SUM(M301:O301)</f>
        <v>642588662.07000005</v>
      </c>
      <c r="Q301" s="59">
        <v>44891894.82</v>
      </c>
      <c r="R301" s="56">
        <f t="shared" ref="R301" si="308">P301+Q301</f>
        <v>687480556.8900001</v>
      </c>
    </row>
    <row r="302" spans="1:18" ht="16.5" customHeight="1">
      <c r="A302" s="20">
        <v>41944</v>
      </c>
      <c r="B302" s="21">
        <f t="shared" ref="B302" si="309">M302/1000</f>
        <v>54431.076990000001</v>
      </c>
      <c r="C302" s="21">
        <f t="shared" ref="C302" si="310">N302/1000</f>
        <v>530964.51100000006</v>
      </c>
      <c r="D302" s="17">
        <f t="shared" ref="D302" si="311">B302+C302</f>
        <v>585395.58799000003</v>
      </c>
      <c r="E302" s="21">
        <f t="shared" ref="E302" si="312">O302/1000</f>
        <v>623.74172999999996</v>
      </c>
      <c r="F302" s="22">
        <f t="shared" ref="F302" si="313">Q302/1000</f>
        <v>38050.744149999999</v>
      </c>
      <c r="G302" s="14">
        <f t="shared" ref="G302" si="314">E302+F302</f>
        <v>38674.48588</v>
      </c>
      <c r="H302" s="15">
        <f t="shared" ref="H302" si="315">G302+D302</f>
        <v>624070.07387000008</v>
      </c>
      <c r="I302" s="18"/>
      <c r="M302" s="55">
        <v>54431076.990000002</v>
      </c>
      <c r="N302" s="55">
        <v>530964511</v>
      </c>
      <c r="O302" s="55">
        <v>623741.73</v>
      </c>
      <c r="P302" s="56">
        <f t="shared" ref="P302" si="316">+SUM(M302:O302)</f>
        <v>586019329.72000003</v>
      </c>
      <c r="Q302" s="59">
        <v>38050744.149999999</v>
      </c>
      <c r="R302" s="56">
        <f t="shared" ref="R302" si="317">P302+Q302</f>
        <v>624070073.87</v>
      </c>
    </row>
    <row r="303" spans="1:18" ht="16.5" customHeight="1">
      <c r="A303" s="20">
        <v>41974</v>
      </c>
      <c r="B303" s="21">
        <f t="shared" ref="B303" si="318">M303/1000</f>
        <v>55908.935109999999</v>
      </c>
      <c r="C303" s="21">
        <f t="shared" ref="C303" si="319">N303/1000</f>
        <v>532172.68096000003</v>
      </c>
      <c r="D303" s="17">
        <f t="shared" ref="D303" si="320">B303+C303</f>
        <v>588081.61606999999</v>
      </c>
      <c r="E303" s="21">
        <f t="shared" ref="E303" si="321">O303/1000</f>
        <v>271.91311999999999</v>
      </c>
      <c r="F303" s="22">
        <f t="shared" ref="F303" si="322">Q303/1000</f>
        <v>57096.493979999999</v>
      </c>
      <c r="G303" s="14">
        <f t="shared" ref="G303" si="323">E303+F303</f>
        <v>57368.407099999997</v>
      </c>
      <c r="H303" s="15">
        <f t="shared" ref="H303" si="324">G303+D303</f>
        <v>645450.02316999994</v>
      </c>
      <c r="I303" s="18"/>
      <c r="M303" s="55">
        <v>55908935.109999999</v>
      </c>
      <c r="N303" s="55">
        <v>532172680.95999998</v>
      </c>
      <c r="O303" s="55">
        <v>271913.12</v>
      </c>
      <c r="P303" s="56">
        <f t="shared" ref="P303" si="325">+SUM(M303:O303)</f>
        <v>588353529.18999994</v>
      </c>
      <c r="Q303" s="59">
        <v>57096493.979999997</v>
      </c>
      <c r="R303" s="56">
        <f t="shared" ref="R303" si="326">P303+Q303</f>
        <v>645450023.16999996</v>
      </c>
    </row>
    <row r="304" spans="1:18" ht="16.5" customHeight="1">
      <c r="A304" s="20">
        <v>42005</v>
      </c>
      <c r="B304" s="21">
        <f t="shared" ref="B304" si="327">M304/1000</f>
        <v>39983.95048</v>
      </c>
      <c r="C304" s="21">
        <f t="shared" ref="C304" si="328">N304/1000</f>
        <v>530305.32889</v>
      </c>
      <c r="D304" s="17">
        <f t="shared" ref="D304" si="329">B304+C304</f>
        <v>570289.27937</v>
      </c>
      <c r="E304" s="21">
        <f t="shared" ref="E304" si="330">O304/1000</f>
        <v>529.82673999999997</v>
      </c>
      <c r="F304" s="22">
        <f t="shared" ref="F304" si="331">Q304/1000</f>
        <v>37812.324970000001</v>
      </c>
      <c r="G304" s="14">
        <f t="shared" ref="G304" si="332">E304+F304</f>
        <v>38342.151709999998</v>
      </c>
      <c r="H304" s="15">
        <f t="shared" ref="H304" si="333">G304+D304</f>
        <v>608631.43108000001</v>
      </c>
      <c r="I304" s="18"/>
      <c r="M304" s="55">
        <v>39983950.479999997</v>
      </c>
      <c r="N304" s="55">
        <v>530305328.88999999</v>
      </c>
      <c r="O304" s="55">
        <v>529826.74</v>
      </c>
      <c r="P304" s="56">
        <f t="shared" ref="P304" si="334">+SUM(M304:O304)</f>
        <v>570819106.11000001</v>
      </c>
      <c r="Q304" s="59">
        <v>37812324.969999999</v>
      </c>
      <c r="R304" s="56">
        <f t="shared" ref="R304" si="335">P304+Q304</f>
        <v>608631431.08000004</v>
      </c>
    </row>
    <row r="305" spans="1:18" ht="16.5" customHeight="1">
      <c r="A305" s="20">
        <v>42036</v>
      </c>
      <c r="B305" s="21">
        <f t="shared" ref="B305" si="336">M305/1000</f>
        <v>29612.332289999998</v>
      </c>
      <c r="C305" s="21">
        <f t="shared" ref="C305" si="337">N305/1000</f>
        <v>457885.17296</v>
      </c>
      <c r="D305" s="17">
        <f t="shared" ref="D305" si="338">B305+C305</f>
        <v>487497.50524999999</v>
      </c>
      <c r="E305" s="21">
        <f t="shared" ref="E305" si="339">O305/1000</f>
        <v>927.8421800000001</v>
      </c>
      <c r="F305" s="22">
        <f t="shared" ref="F305" si="340">Q305/1000</f>
        <v>47310.865640000004</v>
      </c>
      <c r="G305" s="14">
        <f t="shared" ref="G305" si="341">E305+F305</f>
        <v>48238.707820000003</v>
      </c>
      <c r="H305" s="15">
        <f t="shared" ref="H305" si="342">G305+D305</f>
        <v>535736.21306999994</v>
      </c>
      <c r="I305" s="18"/>
      <c r="M305" s="55">
        <v>29612332.289999999</v>
      </c>
      <c r="N305" s="55">
        <v>457885172.95999998</v>
      </c>
      <c r="O305" s="55">
        <v>927842.18</v>
      </c>
      <c r="P305" s="56">
        <f t="shared" ref="P305" si="343">+SUM(M305:O305)</f>
        <v>488425347.43000001</v>
      </c>
      <c r="Q305" s="59">
        <v>47310865.640000001</v>
      </c>
      <c r="R305" s="56">
        <f t="shared" ref="R305" si="344">P305+Q305</f>
        <v>535736213.06999999</v>
      </c>
    </row>
    <row r="306" spans="1:18" ht="16.5" customHeight="1">
      <c r="A306" s="20">
        <v>42064</v>
      </c>
      <c r="B306" s="21">
        <f t="shared" ref="B306" si="345">M306/1000</f>
        <v>39711.894399999997</v>
      </c>
      <c r="C306" s="21">
        <f t="shared" ref="C306" si="346">N306/1000</f>
        <v>473491.38374999998</v>
      </c>
      <c r="D306" s="17">
        <f t="shared" ref="D306" si="347">B306+C306</f>
        <v>513203.27814999997</v>
      </c>
      <c r="E306" s="21">
        <f t="shared" ref="E306" si="348">O306/1000</f>
        <v>1021.0028599999999</v>
      </c>
      <c r="F306" s="22">
        <f t="shared" ref="F306" si="349">Q306/1000</f>
        <v>53945.004770000007</v>
      </c>
      <c r="G306" s="14">
        <f t="shared" ref="G306" si="350">E306+F306</f>
        <v>54966.007630000007</v>
      </c>
      <c r="H306" s="15">
        <f t="shared" ref="H306" si="351">G306+D306</f>
        <v>568169.28578000003</v>
      </c>
      <c r="I306" s="18"/>
      <c r="M306" s="55">
        <v>39711894.399999999</v>
      </c>
      <c r="N306" s="55">
        <v>473491383.75</v>
      </c>
      <c r="O306" s="55">
        <v>1021002.86</v>
      </c>
      <c r="P306" s="56">
        <f t="shared" ref="P306" si="352">+SUM(M306:O306)</f>
        <v>514224281.00999999</v>
      </c>
      <c r="Q306" s="59">
        <v>53945004.770000003</v>
      </c>
      <c r="R306" s="56">
        <f t="shared" ref="R306" si="353">P306+Q306</f>
        <v>568169285.77999997</v>
      </c>
    </row>
    <row r="307" spans="1:18" ht="16.5" customHeight="1">
      <c r="A307" s="20">
        <v>42095</v>
      </c>
      <c r="B307" s="21">
        <f t="shared" ref="B307" si="354">M307/1000</f>
        <v>58662.325020000004</v>
      </c>
      <c r="C307" s="21">
        <f t="shared" ref="C307" si="355">N307/1000</f>
        <v>422314.76906999998</v>
      </c>
      <c r="D307" s="17">
        <f t="shared" ref="D307" si="356">B307+C307</f>
        <v>480977.09408999997</v>
      </c>
      <c r="E307" s="21">
        <f t="shared" ref="E307" si="357">O307/1000</f>
        <v>448.60717</v>
      </c>
      <c r="F307" s="22">
        <f t="shared" ref="F307" si="358">Q307/1000</f>
        <v>55200.789259999998</v>
      </c>
      <c r="G307" s="14">
        <f t="shared" ref="G307" si="359">E307+F307</f>
        <v>55649.396430000001</v>
      </c>
      <c r="H307" s="15">
        <f t="shared" ref="H307" si="360">G307+D307</f>
        <v>536626.49051999999</v>
      </c>
      <c r="I307" s="18"/>
      <c r="M307" s="55">
        <v>58662325.020000003</v>
      </c>
      <c r="N307" s="55">
        <v>422314769.06999999</v>
      </c>
      <c r="O307" s="55">
        <v>448607.17</v>
      </c>
      <c r="P307" s="56">
        <f t="shared" ref="P307" si="361">+SUM(M307:O307)</f>
        <v>481425701.25999999</v>
      </c>
      <c r="Q307" s="59">
        <v>55200789.259999998</v>
      </c>
      <c r="R307" s="56">
        <f t="shared" ref="R307" si="362">P307+Q307</f>
        <v>536626490.51999998</v>
      </c>
    </row>
    <row r="308" spans="1:18" ht="16.5" customHeight="1">
      <c r="A308" s="20">
        <v>42125</v>
      </c>
      <c r="B308" s="21">
        <f t="shared" ref="B308" si="363">M308/1000</f>
        <v>43821.884700000002</v>
      </c>
      <c r="C308" s="21">
        <f t="shared" ref="C308" si="364">N308/1000</f>
        <v>392208.62202999997</v>
      </c>
      <c r="D308" s="17">
        <f t="shared" ref="D308" si="365">B308+C308</f>
        <v>436030.50672999996</v>
      </c>
      <c r="E308" s="21">
        <f t="shared" ref="E308" si="366">O308/1000</f>
        <v>745.06551999999999</v>
      </c>
      <c r="F308" s="22">
        <f t="shared" ref="F308" si="367">Q308/1000</f>
        <v>49520.230009999999</v>
      </c>
      <c r="G308" s="14">
        <f t="shared" ref="G308" si="368">E308+F308</f>
        <v>50265.295529999996</v>
      </c>
      <c r="H308" s="15">
        <f t="shared" ref="H308" si="369">G308+D308</f>
        <v>486295.80225999997</v>
      </c>
      <c r="I308" s="18"/>
      <c r="M308" s="55">
        <v>43821884.700000003</v>
      </c>
      <c r="N308" s="55">
        <v>392208622.02999997</v>
      </c>
      <c r="O308" s="55">
        <v>745065.52</v>
      </c>
      <c r="P308" s="56">
        <f t="shared" ref="P308" si="370">+SUM(M308:O308)</f>
        <v>436775572.24999994</v>
      </c>
      <c r="Q308" s="59">
        <v>49520230.009999998</v>
      </c>
      <c r="R308" s="56">
        <f t="shared" ref="R308" si="371">P308+Q308</f>
        <v>486295802.25999993</v>
      </c>
    </row>
    <row r="309" spans="1:18" ht="16.5" customHeight="1">
      <c r="A309" s="20">
        <v>42156</v>
      </c>
      <c r="B309" s="21">
        <f t="shared" ref="B309" si="372">M309/1000</f>
        <v>47065.795130000006</v>
      </c>
      <c r="C309" s="21">
        <f t="shared" ref="C309" si="373">N309/1000</f>
        <v>336277.51861000003</v>
      </c>
      <c r="D309" s="17">
        <f t="shared" ref="D309" si="374">B309+C309</f>
        <v>383343.31374000001</v>
      </c>
      <c r="E309" s="21">
        <f t="shared" ref="E309" si="375">O309/1000</f>
        <v>988.04314999999997</v>
      </c>
      <c r="F309" s="22">
        <f t="shared" ref="F309" si="376">Q309/1000</f>
        <v>54021.783380000001</v>
      </c>
      <c r="G309" s="14">
        <f t="shared" ref="G309" si="377">E309+F309</f>
        <v>55009.826529999998</v>
      </c>
      <c r="H309" s="15">
        <f t="shared" ref="H309" si="378">G309+D309</f>
        <v>438353.14027000003</v>
      </c>
      <c r="I309" s="18"/>
      <c r="M309" s="55">
        <v>47065795.130000003</v>
      </c>
      <c r="N309" s="55">
        <v>336277518.61000001</v>
      </c>
      <c r="O309" s="55">
        <v>988043.15</v>
      </c>
      <c r="P309" s="56">
        <f t="shared" ref="P309" si="379">+SUM(M309:O309)</f>
        <v>384331356.88999999</v>
      </c>
      <c r="Q309" s="59">
        <v>54021783.380000003</v>
      </c>
      <c r="R309" s="56">
        <f t="shared" ref="R309" si="380">P309+Q309</f>
        <v>438353140.26999998</v>
      </c>
    </row>
    <row r="310" spans="1:18" ht="16.5" customHeight="1">
      <c r="A310" s="20">
        <v>42186</v>
      </c>
      <c r="B310" s="21">
        <f t="shared" ref="B310" si="381">M310/1000</f>
        <v>46243.318590000003</v>
      </c>
      <c r="C310" s="21">
        <f t="shared" ref="C310" si="382">N310/1000</f>
        <v>370153.33392</v>
      </c>
      <c r="D310" s="17">
        <f t="shared" ref="D310" si="383">B310+C310</f>
        <v>416396.65250999999</v>
      </c>
      <c r="E310" s="21">
        <f t="shared" ref="E310" si="384">O310/1000</f>
        <v>1404.02394</v>
      </c>
      <c r="F310" s="22">
        <f t="shared" ref="F310" si="385">Q310/1000</f>
        <v>51809.72019</v>
      </c>
      <c r="G310" s="14">
        <f t="shared" ref="G310" si="386">E310+F310</f>
        <v>53213.744129999999</v>
      </c>
      <c r="H310" s="15">
        <f t="shared" ref="H310" si="387">G310+D310</f>
        <v>469610.39663999999</v>
      </c>
      <c r="I310" s="18"/>
      <c r="M310" s="55">
        <v>46243318.590000004</v>
      </c>
      <c r="N310" s="55">
        <v>370153333.92000002</v>
      </c>
      <c r="O310" s="55">
        <v>1404023.94</v>
      </c>
      <c r="P310" s="56">
        <f t="shared" ref="P310" si="388">+SUM(M310:O310)</f>
        <v>417800676.44999999</v>
      </c>
      <c r="Q310" s="59">
        <v>51809720.189999998</v>
      </c>
      <c r="R310" s="56">
        <f t="shared" ref="R310" si="389">P310+Q310</f>
        <v>469610396.63999999</v>
      </c>
    </row>
    <row r="311" spans="1:18" ht="16.5" customHeight="1">
      <c r="A311" s="20">
        <v>42217</v>
      </c>
      <c r="B311" s="21">
        <f t="shared" ref="B311" si="390">M311/1000</f>
        <v>43702.596149999998</v>
      </c>
      <c r="C311" s="21">
        <f t="shared" ref="C311" si="391">N311/1000</f>
        <v>368520.93648000003</v>
      </c>
      <c r="D311" s="17">
        <f t="shared" ref="D311" si="392">B311+C311</f>
        <v>412223.53263000003</v>
      </c>
      <c r="E311" s="21">
        <f t="shared" ref="E311" si="393">O311/1000</f>
        <v>868.02711999999997</v>
      </c>
      <c r="F311" s="22">
        <f t="shared" ref="F311" si="394">Q311/1000</f>
        <v>49269.641179999999</v>
      </c>
      <c r="G311" s="14">
        <f t="shared" ref="G311" si="395">E311+F311</f>
        <v>50137.668299999998</v>
      </c>
      <c r="H311" s="15">
        <f t="shared" ref="H311" si="396">G311+D311</f>
        <v>462361.20093000005</v>
      </c>
      <c r="I311" s="18"/>
      <c r="M311" s="55">
        <v>43702596.149999999</v>
      </c>
      <c r="N311" s="55">
        <v>368520936.48000002</v>
      </c>
      <c r="O311" s="55">
        <v>868027.12</v>
      </c>
      <c r="P311" s="56">
        <f t="shared" ref="P311" si="397">+SUM(M311:O311)</f>
        <v>413091559.75</v>
      </c>
      <c r="Q311" s="59">
        <v>49269641.18</v>
      </c>
      <c r="R311" s="56">
        <f t="shared" ref="R311" si="398">P311+Q311</f>
        <v>462361200.93000001</v>
      </c>
    </row>
    <row r="312" spans="1:18" ht="16.5" customHeight="1">
      <c r="A312" s="20">
        <v>42248</v>
      </c>
      <c r="B312" s="21">
        <f t="shared" ref="B312" si="399">M312/1000</f>
        <v>37504.016040000002</v>
      </c>
      <c r="C312" s="21">
        <f t="shared" ref="C312" si="400">N312/1000</f>
        <v>416844.06439000001</v>
      </c>
      <c r="D312" s="17">
        <f t="shared" ref="D312" si="401">B312+C312</f>
        <v>454348.08043000003</v>
      </c>
      <c r="E312" s="21">
        <f t="shared" ref="E312" si="402">O312/1000</f>
        <v>654.01820999999995</v>
      </c>
      <c r="F312" s="22">
        <f t="shared" ref="F312" si="403">Q312/1000</f>
        <v>44319.635539999996</v>
      </c>
      <c r="G312" s="14">
        <f t="shared" ref="G312" si="404">E312+F312</f>
        <v>44973.653749999998</v>
      </c>
      <c r="H312" s="15">
        <f t="shared" ref="H312" si="405">G312+D312</f>
        <v>499321.73418000003</v>
      </c>
      <c r="I312" s="18"/>
      <c r="M312" s="55">
        <v>37504016.039999999</v>
      </c>
      <c r="N312" s="55">
        <v>416844064.38999999</v>
      </c>
      <c r="O312" s="55">
        <v>654018.21</v>
      </c>
      <c r="P312" s="56">
        <f t="shared" ref="P312" si="406">+SUM(M312:O312)</f>
        <v>455002098.63999999</v>
      </c>
      <c r="Q312" s="59">
        <v>44319635.539999999</v>
      </c>
      <c r="R312" s="56">
        <f t="shared" ref="R312" si="407">P312+Q312</f>
        <v>499321734.18000001</v>
      </c>
    </row>
    <row r="313" spans="1:18" ht="16.5" customHeight="1">
      <c r="A313" s="20">
        <v>42278</v>
      </c>
      <c r="B313" s="21">
        <f t="shared" ref="B313" si="408">M313/1000</f>
        <v>38433.721819999999</v>
      </c>
      <c r="C313" s="21">
        <f t="shared" ref="C313" si="409">N313/1000</f>
        <v>449729.85677999997</v>
      </c>
      <c r="D313" s="17">
        <f t="shared" ref="D313" si="410">B313+C313</f>
        <v>488163.57859999995</v>
      </c>
      <c r="E313" s="21">
        <f t="shared" ref="E313" si="411">O313/1000</f>
        <v>1133.67355</v>
      </c>
      <c r="F313" s="22">
        <f t="shared" ref="F313" si="412">Q313/1000</f>
        <v>48810.298909999998</v>
      </c>
      <c r="G313" s="14">
        <f t="shared" ref="G313" si="413">E313+F313</f>
        <v>49943.972459999997</v>
      </c>
      <c r="H313" s="15">
        <f t="shared" ref="H313" si="414">G313+D313</f>
        <v>538107.55105999997</v>
      </c>
      <c r="I313" s="18"/>
      <c r="M313" s="55">
        <v>38433721.82</v>
      </c>
      <c r="N313" s="55">
        <v>449729856.77999997</v>
      </c>
      <c r="O313" s="55">
        <v>1133673.55</v>
      </c>
      <c r="P313" s="56">
        <f t="shared" ref="P313" si="415">+SUM(M313:O313)</f>
        <v>489297252.14999998</v>
      </c>
      <c r="Q313" s="59">
        <v>48810298.909999996</v>
      </c>
      <c r="R313" s="56">
        <f t="shared" ref="R313" si="416">P313+Q313</f>
        <v>538107551.05999994</v>
      </c>
    </row>
    <row r="314" spans="1:18" ht="16.5" customHeight="1">
      <c r="A314" s="20">
        <v>42309</v>
      </c>
      <c r="B314" s="21">
        <f t="shared" ref="B314" si="417">M314/1000</f>
        <v>31206.820299999999</v>
      </c>
      <c r="C314" s="21">
        <f t="shared" ref="C314" si="418">N314/1000</f>
        <v>446939.88342999999</v>
      </c>
      <c r="D314" s="17">
        <f t="shared" ref="D314" si="419">B314+C314</f>
        <v>478146.70373000001</v>
      </c>
      <c r="E314" s="21">
        <f t="shared" ref="E314" si="420">O314/1000</f>
        <v>1038.0932499999999</v>
      </c>
      <c r="F314" s="22">
        <f t="shared" ref="F314" si="421">Q314/1000</f>
        <v>39319.1126</v>
      </c>
      <c r="G314" s="14">
        <f t="shared" ref="G314" si="422">E314+F314</f>
        <v>40357.205849999998</v>
      </c>
      <c r="H314" s="15">
        <f t="shared" ref="H314" si="423">G314+D314</f>
        <v>518503.90957999998</v>
      </c>
      <c r="I314" s="18"/>
      <c r="M314" s="55">
        <v>31206820.300000001</v>
      </c>
      <c r="N314" s="55">
        <v>446939883.43000001</v>
      </c>
      <c r="O314" s="55">
        <v>1038093.25</v>
      </c>
      <c r="P314" s="56">
        <f t="shared" ref="P314" si="424">+SUM(M314:O314)</f>
        <v>479184796.98000002</v>
      </c>
      <c r="Q314" s="59">
        <v>39319112.600000001</v>
      </c>
      <c r="R314" s="56">
        <f t="shared" ref="R314" si="425">P314+Q314</f>
        <v>518503909.58000004</v>
      </c>
    </row>
    <row r="315" spans="1:18" ht="16.5" customHeight="1">
      <c r="A315" s="20">
        <v>42339</v>
      </c>
      <c r="B315" s="21">
        <f t="shared" ref="B315" si="426">M315/1000</f>
        <v>11056.937880000001</v>
      </c>
      <c r="C315" s="21">
        <f t="shared" ref="C315" si="427">N315/1000</f>
        <v>432355.78284</v>
      </c>
      <c r="D315" s="17">
        <f t="shared" ref="D315" si="428">B315+C315</f>
        <v>443412.72071999998</v>
      </c>
      <c r="E315" s="21">
        <f t="shared" ref="E315" si="429">O315/1000</f>
        <v>1460.9811399999999</v>
      </c>
      <c r="F315" s="22">
        <f t="shared" ref="F315" si="430">Q315/1000</f>
        <v>47475.792860000001</v>
      </c>
      <c r="G315" s="14">
        <f t="shared" ref="G315" si="431">E315+F315</f>
        <v>48936.774000000005</v>
      </c>
      <c r="H315" s="15">
        <f t="shared" ref="H315" si="432">G315+D315</f>
        <v>492349.49471999996</v>
      </c>
      <c r="I315" s="18"/>
      <c r="M315" s="55">
        <v>11056937.880000001</v>
      </c>
      <c r="N315" s="55">
        <v>432355782.83999997</v>
      </c>
      <c r="O315" s="55">
        <v>1460981.14</v>
      </c>
      <c r="P315" s="56">
        <f t="shared" ref="P315" si="433">+SUM(M315:O315)</f>
        <v>444873701.85999995</v>
      </c>
      <c r="Q315" s="59">
        <v>47475792.859999999</v>
      </c>
      <c r="R315" s="56">
        <f t="shared" ref="R315" si="434">P315+Q315</f>
        <v>492349494.71999997</v>
      </c>
    </row>
    <row r="316" spans="1:18" ht="16.5" customHeight="1">
      <c r="A316" s="20">
        <v>42370</v>
      </c>
      <c r="B316" s="21">
        <f t="shared" ref="B316" si="435">M316/1000</f>
        <v>7855.8120699999999</v>
      </c>
      <c r="C316" s="21">
        <f t="shared" ref="C316" si="436">N316/1000</f>
        <v>366116.65429999999</v>
      </c>
      <c r="D316" s="17">
        <f t="shared" ref="D316" si="437">B316+C316</f>
        <v>373972.46636999998</v>
      </c>
      <c r="E316" s="21">
        <f t="shared" ref="E316" si="438">O316/1000</f>
        <v>560.49968999999999</v>
      </c>
      <c r="F316" s="22">
        <f t="shared" ref="F316" si="439">Q316/1000</f>
        <v>40594.670920000004</v>
      </c>
      <c r="G316" s="14">
        <f t="shared" ref="G316" si="440">E316+F316</f>
        <v>41155.170610000001</v>
      </c>
      <c r="H316" s="15">
        <f t="shared" ref="H316" si="441">G316+D316</f>
        <v>415127.63697999995</v>
      </c>
      <c r="I316" s="18"/>
      <c r="M316" s="55">
        <v>7855812.0700000003</v>
      </c>
      <c r="N316" s="55">
        <v>366116654.30000001</v>
      </c>
      <c r="O316" s="55">
        <v>560499.68999999994</v>
      </c>
      <c r="P316" s="56">
        <f t="shared" ref="P316" si="442">+SUM(M316:O316)</f>
        <v>374532966.06</v>
      </c>
      <c r="Q316" s="59">
        <v>40594670.920000002</v>
      </c>
      <c r="R316" s="56">
        <f t="shared" ref="R316" si="443">P316+Q316</f>
        <v>415127636.98000002</v>
      </c>
    </row>
    <row r="317" spans="1:18" ht="16.5" customHeight="1">
      <c r="A317" s="20">
        <v>42401</v>
      </c>
      <c r="B317" s="21">
        <f t="shared" ref="B317" si="444">M317/1000</f>
        <v>7463.2038899999998</v>
      </c>
      <c r="C317" s="21">
        <f t="shared" ref="C317" si="445">N317/1000</f>
        <v>380039.58072000003</v>
      </c>
      <c r="D317" s="17">
        <f t="shared" ref="D317" si="446">B317+C317</f>
        <v>387502.78461000003</v>
      </c>
      <c r="E317" s="21">
        <f t="shared" ref="E317" si="447">O317/1000</f>
        <v>906.34099000000003</v>
      </c>
      <c r="F317" s="22">
        <f t="shared" ref="F317" si="448">Q317/1000</f>
        <v>45913.407799999994</v>
      </c>
      <c r="G317" s="14">
        <f t="shared" ref="G317" si="449">E317+F317</f>
        <v>46819.748789999991</v>
      </c>
      <c r="H317" s="15">
        <f t="shared" ref="H317" si="450">G317+D317</f>
        <v>434322.53340000001</v>
      </c>
      <c r="I317" s="18"/>
      <c r="M317" s="55">
        <v>7463203.8899999997</v>
      </c>
      <c r="N317" s="55">
        <v>380039580.72000003</v>
      </c>
      <c r="O317" s="55">
        <v>906340.99</v>
      </c>
      <c r="P317" s="56">
        <f t="shared" ref="P317" si="451">+SUM(M317:O317)</f>
        <v>388409125.60000002</v>
      </c>
      <c r="Q317" s="59">
        <v>45913407.799999997</v>
      </c>
      <c r="R317" s="56">
        <f t="shared" ref="R317" si="452">P317+Q317</f>
        <v>434322533.40000004</v>
      </c>
    </row>
    <row r="318" spans="1:18" ht="16.5" customHeight="1">
      <c r="A318" s="20">
        <v>42430</v>
      </c>
      <c r="B318" s="21">
        <f t="shared" ref="B318" si="453">M318/1000</f>
        <v>6808.4208600000002</v>
      </c>
      <c r="C318" s="21">
        <f t="shared" ref="C318" si="454">N318/1000</f>
        <v>397836.93851999997</v>
      </c>
      <c r="D318" s="17">
        <f t="shared" ref="D318" si="455">B318+C318</f>
        <v>404645.35937999998</v>
      </c>
      <c r="E318" s="21">
        <f t="shared" ref="E318" si="456">O318/1000</f>
        <v>446.43883</v>
      </c>
      <c r="F318" s="22">
        <f t="shared" ref="F318" si="457">Q318/1000</f>
        <v>47886.17196</v>
      </c>
      <c r="G318" s="14">
        <f t="shared" ref="G318" si="458">E318+F318</f>
        <v>48332.610789999999</v>
      </c>
      <c r="H318" s="15">
        <f t="shared" ref="H318" si="459">G318+D318</f>
        <v>452977.97016999999</v>
      </c>
      <c r="I318" s="18"/>
      <c r="M318" s="55">
        <v>6808420.8600000003</v>
      </c>
      <c r="N318" s="55">
        <v>397836938.51999998</v>
      </c>
      <c r="O318" s="55">
        <v>446438.83</v>
      </c>
      <c r="P318" s="56">
        <f t="shared" ref="P318" si="460">+SUM(M318:O318)</f>
        <v>405091798.20999998</v>
      </c>
      <c r="Q318" s="59">
        <v>47886171.960000001</v>
      </c>
      <c r="R318" s="56">
        <f t="shared" ref="R318" si="461">P318+Q318</f>
        <v>452977970.16999996</v>
      </c>
    </row>
    <row r="319" spans="1:18" ht="16.5" customHeight="1">
      <c r="A319" s="20">
        <v>42461</v>
      </c>
      <c r="B319" s="21">
        <f t="shared" ref="B319" si="462">M319/1000</f>
        <v>6551.0961699999998</v>
      </c>
      <c r="C319" s="21">
        <f t="shared" ref="C319" si="463">N319/1000</f>
        <v>311341.61324999999</v>
      </c>
      <c r="D319" s="17">
        <f t="shared" ref="D319" si="464">B319+C319</f>
        <v>317892.70941999997</v>
      </c>
      <c r="E319" s="21">
        <f t="shared" ref="E319" si="465">O319/1000</f>
        <v>678.06657999999993</v>
      </c>
      <c r="F319" s="22">
        <f t="shared" ref="F319" si="466">Q319/1000</f>
        <v>40963.796479999997</v>
      </c>
      <c r="G319" s="14">
        <f t="shared" ref="G319" si="467">E319+F319</f>
        <v>41641.863059999996</v>
      </c>
      <c r="H319" s="15">
        <f t="shared" ref="H319" si="468">G319+D319</f>
        <v>359534.57247999997</v>
      </c>
      <c r="I319" s="18"/>
      <c r="M319" s="55">
        <v>6551096.1699999999</v>
      </c>
      <c r="N319" s="55">
        <v>311341613.25</v>
      </c>
      <c r="O319" s="55">
        <v>678066.58</v>
      </c>
      <c r="P319" s="56">
        <f t="shared" ref="P319" si="469">+SUM(M319:O319)</f>
        <v>318570776</v>
      </c>
      <c r="Q319" s="59">
        <v>40963796.479999997</v>
      </c>
      <c r="R319" s="56">
        <f t="shared" ref="R319" si="470">P319+Q319</f>
        <v>359534572.48000002</v>
      </c>
    </row>
    <row r="320" spans="1:18" ht="16.5" customHeight="1">
      <c r="A320" s="20">
        <v>42491</v>
      </c>
      <c r="B320" s="21">
        <f t="shared" ref="B320" si="471">M320/1000</f>
        <v>7500.6666999999998</v>
      </c>
      <c r="C320" s="21">
        <f t="shared" ref="C320" si="472">N320/1000</f>
        <v>316801.39016000001</v>
      </c>
      <c r="D320" s="17">
        <f t="shared" ref="D320" si="473">B320+C320</f>
        <v>324302.05686000001</v>
      </c>
      <c r="E320" s="21">
        <f t="shared" ref="E320" si="474">O320/1000</f>
        <v>803.76238999999998</v>
      </c>
      <c r="F320" s="22">
        <f t="shared" ref="F320" si="475">Q320/1000</f>
        <v>45568.876729999996</v>
      </c>
      <c r="G320" s="14">
        <f t="shared" ref="G320" si="476">E320+F320</f>
        <v>46372.63912</v>
      </c>
      <c r="H320" s="15">
        <f t="shared" ref="H320" si="477">G320+D320</f>
        <v>370674.69598000002</v>
      </c>
      <c r="I320" s="18"/>
      <c r="M320" s="55">
        <v>7500666.7000000002</v>
      </c>
      <c r="N320" s="55">
        <v>316801390.16000003</v>
      </c>
      <c r="O320" s="55">
        <v>803762.39</v>
      </c>
      <c r="P320" s="56">
        <f t="shared" ref="P320" si="478">+SUM(M320:O320)</f>
        <v>325105819.25</v>
      </c>
      <c r="Q320" s="59">
        <v>45568876.729999997</v>
      </c>
      <c r="R320" s="56">
        <f t="shared" ref="R320" si="479">P320+Q320</f>
        <v>370674695.98000002</v>
      </c>
    </row>
    <row r="321" spans="1:18" ht="16.5" customHeight="1">
      <c r="A321" s="20">
        <v>42522</v>
      </c>
      <c r="B321" s="21">
        <f t="shared" ref="B321" si="480">M321/1000</f>
        <v>9215.581470000001</v>
      </c>
      <c r="C321" s="21">
        <f t="shared" ref="C321" si="481">N321/1000</f>
        <v>298402.38182000001</v>
      </c>
      <c r="D321" s="17">
        <f t="shared" ref="D321" si="482">B321+C321</f>
        <v>307617.96328999999</v>
      </c>
      <c r="E321" s="21">
        <f t="shared" ref="E321" si="483">O321/1000</f>
        <v>1206.3002900000001</v>
      </c>
      <c r="F321" s="22">
        <f t="shared" ref="F321" si="484">Q321/1000</f>
        <v>50871.202520000006</v>
      </c>
      <c r="G321" s="14">
        <f t="shared" ref="G321" si="485">E321+F321</f>
        <v>52077.502810000005</v>
      </c>
      <c r="H321" s="15">
        <f t="shared" ref="H321" si="486">G321+D321</f>
        <v>359695.46609999996</v>
      </c>
      <c r="I321" s="18"/>
      <c r="M321" s="55">
        <v>9215581.4700000007</v>
      </c>
      <c r="N321" s="55">
        <v>298402381.81999999</v>
      </c>
      <c r="O321" s="55">
        <v>1206300.29</v>
      </c>
      <c r="P321" s="56">
        <f t="shared" ref="P321" si="487">+SUM(M321:O321)</f>
        <v>308824263.58000004</v>
      </c>
      <c r="Q321" s="59">
        <v>50871202.520000003</v>
      </c>
      <c r="R321" s="56">
        <f t="shared" ref="R321" si="488">P321+Q321</f>
        <v>359695466.10000002</v>
      </c>
    </row>
    <row r="322" spans="1:18" ht="16.5" customHeight="1">
      <c r="A322" s="20">
        <v>42552</v>
      </c>
      <c r="B322" s="21">
        <f t="shared" ref="B322" si="489">M322/1000</f>
        <v>4579.4011600000003</v>
      </c>
      <c r="C322" s="21">
        <f t="shared" ref="C322" si="490">N322/1000</f>
        <v>252182.51884</v>
      </c>
      <c r="D322" s="17">
        <f t="shared" ref="D322" si="491">B322+C322</f>
        <v>256761.92</v>
      </c>
      <c r="E322" s="21">
        <f t="shared" ref="E322" si="492">O322/1000</f>
        <v>835.4359300000001</v>
      </c>
      <c r="F322" s="22">
        <f t="shared" ref="F322" si="493">Q322/1000</f>
        <v>47854.454720000002</v>
      </c>
      <c r="G322" s="14">
        <f t="shared" ref="G322" si="494">E322+F322</f>
        <v>48689.890650000001</v>
      </c>
      <c r="H322" s="15">
        <f t="shared" ref="H322" si="495">G322+D322</f>
        <v>305451.81065</v>
      </c>
      <c r="I322" s="18"/>
      <c r="M322" s="55">
        <v>4579401.16</v>
      </c>
      <c r="N322" s="55">
        <v>252182518.84</v>
      </c>
      <c r="O322" s="55">
        <v>835435.93</v>
      </c>
      <c r="P322" s="56">
        <f t="shared" ref="P322" si="496">+SUM(M322:O322)</f>
        <v>257597355.93000001</v>
      </c>
      <c r="Q322" s="59">
        <v>47854454.719999999</v>
      </c>
      <c r="R322" s="56">
        <f t="shared" ref="R322" si="497">P322+Q322</f>
        <v>305451810.64999998</v>
      </c>
    </row>
    <row r="323" spans="1:18" ht="16.5" customHeight="1">
      <c r="A323" s="20">
        <v>42583</v>
      </c>
      <c r="B323" s="21">
        <f t="shared" ref="B323" si="498">M323/1000</f>
        <v>5211.1552699999993</v>
      </c>
      <c r="C323" s="21">
        <f t="shared" ref="C323" si="499">N323/1000</f>
        <v>426962.96435000002</v>
      </c>
      <c r="D323" s="17">
        <f t="shared" ref="D323" si="500">B323+C323</f>
        <v>432174.11962000001</v>
      </c>
      <c r="E323" s="21">
        <f t="shared" ref="E323" si="501">O323/1000</f>
        <v>1754.9740400000001</v>
      </c>
      <c r="F323" s="22">
        <f t="shared" ref="F323" si="502">Q323/1000</f>
        <v>54281.315009999998</v>
      </c>
      <c r="G323" s="14">
        <f t="shared" ref="G323" si="503">E323+F323</f>
        <v>56036.289049999999</v>
      </c>
      <c r="H323" s="15">
        <f t="shared" ref="H323" si="504">G323+D323</f>
        <v>488210.40867000003</v>
      </c>
      <c r="I323" s="18"/>
      <c r="M323" s="55">
        <v>5211155.2699999996</v>
      </c>
      <c r="N323" s="55">
        <v>426962964.35000002</v>
      </c>
      <c r="O323" s="55">
        <v>1754974.04</v>
      </c>
      <c r="P323" s="56">
        <f t="shared" ref="P323" si="505">+SUM(M323:O323)</f>
        <v>433929093.66000003</v>
      </c>
      <c r="Q323" s="59">
        <v>54281315.009999998</v>
      </c>
      <c r="R323" s="56">
        <f t="shared" ref="R323" si="506">P323+Q323</f>
        <v>488210408.67000002</v>
      </c>
    </row>
    <row r="324" spans="1:18" ht="16.5" customHeight="1">
      <c r="A324" s="20">
        <v>42614</v>
      </c>
      <c r="B324" s="21">
        <f t="shared" ref="B324" si="507">M324/1000</f>
        <v>4057.0402999999997</v>
      </c>
      <c r="C324" s="21">
        <f t="shared" ref="C324" si="508">N324/1000</f>
        <v>439989.26981000003</v>
      </c>
      <c r="D324" s="17">
        <f t="shared" ref="D324" si="509">B324+C324</f>
        <v>444046.31011000002</v>
      </c>
      <c r="E324" s="21">
        <f t="shared" ref="E324" si="510">O324/1000</f>
        <v>613.02329000000009</v>
      </c>
      <c r="F324" s="22">
        <f t="shared" ref="F324" si="511">Q324/1000</f>
        <v>54572.393040000003</v>
      </c>
      <c r="G324" s="14">
        <f t="shared" ref="G324" si="512">E324+F324</f>
        <v>55185.41633</v>
      </c>
      <c r="H324" s="15">
        <f t="shared" ref="H324" si="513">G324+D324</f>
        <v>499231.72644</v>
      </c>
      <c r="I324" s="18"/>
      <c r="M324" s="55">
        <v>4057040.3</v>
      </c>
      <c r="N324" s="55">
        <v>439989269.81</v>
      </c>
      <c r="O324" s="55">
        <v>613023.29</v>
      </c>
      <c r="P324" s="56">
        <f t="shared" ref="P324" si="514">+SUM(M324:O324)</f>
        <v>444659333.40000004</v>
      </c>
      <c r="Q324" s="59">
        <v>54572393.039999999</v>
      </c>
      <c r="R324" s="56">
        <f t="shared" ref="R324" si="515">P324+Q324</f>
        <v>499231726.44000006</v>
      </c>
    </row>
    <row r="325" spans="1:18" ht="16.5" customHeight="1">
      <c r="A325" s="23"/>
      <c r="B325" s="24"/>
      <c r="C325" s="24"/>
      <c r="D325" s="24"/>
      <c r="E325" s="24"/>
      <c r="F325" s="24"/>
      <c r="G325" s="24"/>
      <c r="H325" s="24"/>
      <c r="I325" s="25"/>
    </row>
    <row r="326" spans="1:18" ht="16.5" customHeight="1">
      <c r="A326" s="26"/>
      <c r="B326" s="27"/>
      <c r="C326" s="27"/>
      <c r="D326" s="27"/>
      <c r="E326" s="27"/>
      <c r="F326" s="27"/>
      <c r="G326" s="27"/>
      <c r="H326" s="27"/>
      <c r="I326" s="27"/>
      <c r="M326" s="85">
        <f>SUM(M304:M315)</f>
        <v>467005592.80000001</v>
      </c>
      <c r="N326" s="85">
        <f t="shared" ref="N326:R326" si="516">SUM(N304:N315)</f>
        <v>5097026653.1500006</v>
      </c>
      <c r="O326" s="85">
        <f t="shared" si="516"/>
        <v>11219204.830000002</v>
      </c>
      <c r="P326" s="85">
        <f t="shared" si="516"/>
        <v>5575251450.7799997</v>
      </c>
      <c r="Q326" s="85">
        <f t="shared" si="516"/>
        <v>578815199.31000006</v>
      </c>
      <c r="R326" s="85">
        <f t="shared" si="516"/>
        <v>6154066650.0899992</v>
      </c>
    </row>
    <row r="327" spans="1:18" ht="16.5" customHeight="1">
      <c r="A327" s="28"/>
      <c r="B327" s="29" t="s">
        <v>10</v>
      </c>
      <c r="C327" s="29" t="s">
        <v>148</v>
      </c>
      <c r="D327" s="29" t="s">
        <v>148</v>
      </c>
      <c r="E327" s="29" t="s">
        <v>12</v>
      </c>
      <c r="F327" s="29" t="s">
        <v>13</v>
      </c>
      <c r="G327" s="29" t="s">
        <v>13</v>
      </c>
      <c r="H327" s="29" t="s">
        <v>148</v>
      </c>
      <c r="I327" s="27"/>
      <c r="M327" s="89">
        <f>SUM(M316:M325)</f>
        <v>59242377.890000001</v>
      </c>
      <c r="N327" s="89">
        <f t="shared" ref="N327:R327" si="517">SUM(N316:N325)</f>
        <v>3189673311.77</v>
      </c>
      <c r="O327" s="89">
        <f t="shared" si="517"/>
        <v>7804842.0299999993</v>
      </c>
      <c r="P327" s="89">
        <f t="shared" si="517"/>
        <v>3256720531.6900001</v>
      </c>
      <c r="Q327" s="89">
        <f t="shared" si="517"/>
        <v>428506289.18000001</v>
      </c>
      <c r="R327" s="89">
        <f t="shared" si="517"/>
        <v>3685226820.8700004</v>
      </c>
    </row>
    <row r="328" spans="1:18" ht="16.5" customHeight="1">
      <c r="A328" s="30" t="s">
        <v>149</v>
      </c>
      <c r="B328" s="31">
        <f>MIN(B7:B325)</f>
        <v>338.24074999999999</v>
      </c>
      <c r="C328" s="31">
        <f>MIN(C7:C325)</f>
        <v>35147.449999999997</v>
      </c>
      <c r="D328" s="31">
        <f t="shared" ref="D328:H328" si="518">MIN(D4:D325)</f>
        <v>36371.899999999994</v>
      </c>
      <c r="E328" s="31">
        <f>MIN(E10:E325)</f>
        <v>0</v>
      </c>
      <c r="F328" s="31">
        <f t="shared" si="518"/>
        <v>5335</v>
      </c>
      <c r="G328" s="31">
        <f t="shared" si="518"/>
        <v>5335</v>
      </c>
      <c r="H328" s="31">
        <f t="shared" si="518"/>
        <v>47673.349999999991</v>
      </c>
      <c r="I328" s="32"/>
      <c r="M328" s="60"/>
      <c r="N328" s="60"/>
      <c r="O328" s="60"/>
      <c r="P328" s="60"/>
      <c r="Q328" s="60"/>
      <c r="R328" s="60"/>
    </row>
    <row r="329" spans="1:18" ht="16.5" customHeight="1">
      <c r="A329" s="28"/>
      <c r="B329" s="29" t="s">
        <v>151</v>
      </c>
      <c r="C329" s="29" t="s">
        <v>116</v>
      </c>
      <c r="D329" s="29" t="s">
        <v>116</v>
      </c>
      <c r="E329" s="29" t="s">
        <v>152</v>
      </c>
      <c r="F329" s="29" t="s">
        <v>153</v>
      </c>
      <c r="G329" s="29" t="s">
        <v>153</v>
      </c>
      <c r="H329" s="29" t="s">
        <v>153</v>
      </c>
      <c r="I329" s="32"/>
      <c r="M329" s="60"/>
      <c r="N329" s="60"/>
      <c r="O329" s="60"/>
      <c r="P329" s="60"/>
      <c r="Q329" s="60"/>
      <c r="R329" s="60"/>
    </row>
    <row r="330" spans="1:18" ht="16.5" customHeight="1">
      <c r="A330" s="30" t="s">
        <v>150</v>
      </c>
      <c r="B330" s="31">
        <f>MAX(B7:B325)</f>
        <v>58910.57116</v>
      </c>
      <c r="C330" s="31">
        <f t="shared" ref="C330:H330" si="519">MAX(C4:C325)</f>
        <v>810441.90394000011</v>
      </c>
      <c r="D330" s="31">
        <f t="shared" si="519"/>
        <v>842940.0882900001</v>
      </c>
      <c r="E330" s="31">
        <f t="shared" si="519"/>
        <v>4636.1735799999997</v>
      </c>
      <c r="F330" s="31">
        <f t="shared" si="519"/>
        <v>86737.220409999994</v>
      </c>
      <c r="G330" s="31">
        <f t="shared" si="519"/>
        <v>89407.411609999996</v>
      </c>
      <c r="H330" s="31">
        <f t="shared" si="519"/>
        <v>899477.86248000013</v>
      </c>
      <c r="I330" s="32"/>
      <c r="M330" s="60"/>
      <c r="N330" s="60"/>
      <c r="O330" s="60"/>
      <c r="P330" s="60"/>
      <c r="Q330" s="60"/>
      <c r="R330" s="60"/>
    </row>
    <row r="331" spans="1:18" ht="16.5" customHeight="1">
      <c r="A331" s="26"/>
      <c r="B331" s="27"/>
      <c r="C331" s="27"/>
      <c r="D331" s="27"/>
      <c r="E331" s="27"/>
      <c r="F331" s="27"/>
      <c r="G331" s="27"/>
      <c r="H331" s="27"/>
      <c r="I331" s="27"/>
      <c r="M331" s="60"/>
      <c r="N331" s="60"/>
      <c r="O331" s="60"/>
      <c r="P331" s="60"/>
      <c r="Q331" s="60"/>
      <c r="R331" s="60"/>
    </row>
    <row r="332" spans="1:18" ht="16.5" customHeight="1" thickBot="1">
      <c r="A332" s="94" t="s">
        <v>21</v>
      </c>
      <c r="B332" s="94"/>
      <c r="C332" s="94"/>
      <c r="D332" s="94"/>
      <c r="E332" s="94"/>
      <c r="F332" s="94"/>
      <c r="G332" s="94"/>
      <c r="H332" s="94"/>
      <c r="I332" s="33"/>
      <c r="M332" s="60"/>
      <c r="N332" s="60"/>
      <c r="O332" s="60"/>
      <c r="P332" s="60"/>
      <c r="Q332" s="60"/>
      <c r="R332" s="60"/>
    </row>
    <row r="333" spans="1:18" ht="16.5" customHeight="1">
      <c r="A333" s="34" t="s">
        <v>22</v>
      </c>
      <c r="B333" s="35">
        <f t="shared" ref="B333:H333" si="520">SUM(B4:B15)</f>
        <v>94265</v>
      </c>
      <c r="C333" s="35">
        <f t="shared" si="520"/>
        <v>803404</v>
      </c>
      <c r="D333" s="36">
        <f t="shared" si="520"/>
        <v>1120079</v>
      </c>
      <c r="E333" s="35">
        <f t="shared" si="520"/>
        <v>101</v>
      </c>
      <c r="F333" s="35">
        <f t="shared" si="520"/>
        <v>164499.19997099999</v>
      </c>
      <c r="G333" s="14">
        <f t="shared" si="520"/>
        <v>164600.19997099999</v>
      </c>
      <c r="H333" s="15">
        <f t="shared" si="520"/>
        <v>1284679.199971</v>
      </c>
      <c r="I333" s="37"/>
      <c r="M333"/>
      <c r="N333"/>
      <c r="O333"/>
      <c r="P333"/>
      <c r="Q333"/>
      <c r="R333"/>
    </row>
    <row r="334" spans="1:18" ht="16.5" customHeight="1">
      <c r="A334" s="34" t="s">
        <v>23</v>
      </c>
      <c r="B334" s="35">
        <f>SUM(B16:B27)</f>
        <v>176331</v>
      </c>
      <c r="C334" s="35">
        <f t="shared" ref="C334:H334" si="521">SUM(C16:C27)</f>
        <v>1284858</v>
      </c>
      <c r="D334" s="36">
        <f t="shared" si="521"/>
        <v>1461189</v>
      </c>
      <c r="E334" s="35">
        <f t="shared" si="521"/>
        <v>494</v>
      </c>
      <c r="F334" s="35">
        <f t="shared" si="521"/>
        <v>114310.98000000001</v>
      </c>
      <c r="G334" s="14">
        <f t="shared" si="521"/>
        <v>114804.98000000001</v>
      </c>
      <c r="H334" s="15">
        <f t="shared" si="521"/>
        <v>1575993.98</v>
      </c>
      <c r="I334" s="37"/>
      <c r="M334"/>
      <c r="N334"/>
      <c r="O334"/>
      <c r="P334"/>
      <c r="Q334"/>
      <c r="R334"/>
    </row>
    <row r="335" spans="1:18" ht="16.5" customHeight="1">
      <c r="A335" s="34" t="s">
        <v>24</v>
      </c>
      <c r="B335" s="35">
        <f>SUM(B28:B39)</f>
        <v>84080.329999999987</v>
      </c>
      <c r="C335" s="35">
        <f t="shared" ref="C335:H335" si="522">SUM(C28:C39)</f>
        <v>851224.32999999984</v>
      </c>
      <c r="D335" s="36">
        <f t="shared" si="522"/>
        <v>935304.66</v>
      </c>
      <c r="E335" s="35">
        <f t="shared" si="522"/>
        <v>1322.3300000000002</v>
      </c>
      <c r="F335" s="35">
        <f t="shared" si="522"/>
        <v>161464</v>
      </c>
      <c r="G335" s="14">
        <f t="shared" si="522"/>
        <v>162786.33000000002</v>
      </c>
      <c r="H335" s="15">
        <f t="shared" si="522"/>
        <v>1098090.99</v>
      </c>
      <c r="I335" s="37"/>
      <c r="M335"/>
      <c r="N335"/>
      <c r="O335"/>
      <c r="P335"/>
      <c r="Q335"/>
      <c r="R335"/>
    </row>
    <row r="336" spans="1:18" ht="16.5" customHeight="1">
      <c r="A336" s="34" t="s">
        <v>25</v>
      </c>
      <c r="B336" s="35">
        <f t="shared" ref="B336:H336" si="523">SUM(B40:B51)</f>
        <v>143629.10998370001</v>
      </c>
      <c r="C336" s="35">
        <f t="shared" si="523"/>
        <v>856637.99</v>
      </c>
      <c r="D336" s="36">
        <f t="shared" si="523"/>
        <v>1000267.0999836999</v>
      </c>
      <c r="E336" s="35">
        <f t="shared" si="523"/>
        <v>388.49999999999994</v>
      </c>
      <c r="F336" s="35">
        <f t="shared" si="523"/>
        <v>215066</v>
      </c>
      <c r="G336" s="14">
        <f t="shared" si="523"/>
        <v>215454.50000000003</v>
      </c>
      <c r="H336" s="15">
        <f t="shared" si="523"/>
        <v>1215721.5999837001</v>
      </c>
      <c r="I336" s="37"/>
      <c r="M336"/>
      <c r="N336"/>
      <c r="O336"/>
      <c r="P336"/>
      <c r="Q336"/>
      <c r="R336"/>
    </row>
    <row r="337" spans="1:18" ht="16.5" customHeight="1">
      <c r="A337" s="34" t="s">
        <v>26</v>
      </c>
      <c r="B337" s="35">
        <f>SUM(B52:B63)</f>
        <v>308671.47990999999</v>
      </c>
      <c r="C337" s="35">
        <f t="shared" ref="C337:H337" si="524">SUM(C52:C63)</f>
        <v>1886697.8159600003</v>
      </c>
      <c r="D337" s="36">
        <f t="shared" si="524"/>
        <v>2195369.29587</v>
      </c>
      <c r="E337" s="35">
        <f t="shared" si="524"/>
        <v>869.75526000000002</v>
      </c>
      <c r="F337" s="35">
        <f t="shared" si="524"/>
        <v>345849.35</v>
      </c>
      <c r="G337" s="14">
        <f t="shared" si="524"/>
        <v>346719.10525999998</v>
      </c>
      <c r="H337" s="15">
        <f t="shared" si="524"/>
        <v>2542088.4011300001</v>
      </c>
      <c r="I337" s="37"/>
      <c r="M337"/>
      <c r="N337"/>
      <c r="O337"/>
      <c r="P337"/>
      <c r="Q337"/>
      <c r="R337"/>
    </row>
    <row r="338" spans="1:18" ht="16.5" customHeight="1">
      <c r="A338" s="34" t="s">
        <v>27</v>
      </c>
      <c r="B338" s="35">
        <f>SUM(B64:B75)</f>
        <v>176565.92899999997</v>
      </c>
      <c r="C338" s="35">
        <f t="shared" ref="C338:H338" si="525">SUM(C64:C75)</f>
        <v>1772682.419</v>
      </c>
      <c r="D338" s="36">
        <f t="shared" si="525"/>
        <v>1949248.3479999998</v>
      </c>
      <c r="E338" s="35">
        <f t="shared" si="525"/>
        <v>2336.9290000000001</v>
      </c>
      <c r="F338" s="35">
        <f t="shared" si="525"/>
        <v>477695.21950999997</v>
      </c>
      <c r="G338" s="14">
        <f t="shared" si="525"/>
        <v>480032.14850999997</v>
      </c>
      <c r="H338" s="15">
        <f t="shared" si="525"/>
        <v>2429280.4965100004</v>
      </c>
      <c r="I338" s="37"/>
      <c r="M338"/>
      <c r="N338"/>
      <c r="O338"/>
      <c r="P338"/>
      <c r="Q338"/>
      <c r="R338"/>
    </row>
    <row r="339" spans="1:18" ht="16.5" customHeight="1">
      <c r="A339" s="34" t="s">
        <v>28</v>
      </c>
      <c r="B339" s="35">
        <f>SUM(B76:B87)</f>
        <v>93727.880000000019</v>
      </c>
      <c r="C339" s="35">
        <f t="shared" ref="C339:H339" si="526">SUM(C76:C87)</f>
        <v>1597112.88</v>
      </c>
      <c r="D339" s="36">
        <f t="shared" si="526"/>
        <v>1690840.7599999998</v>
      </c>
      <c r="E339" s="35">
        <f t="shared" si="526"/>
        <v>1953.88</v>
      </c>
      <c r="F339" s="35">
        <f t="shared" si="526"/>
        <v>400888.18345000001</v>
      </c>
      <c r="G339" s="14">
        <f t="shared" si="526"/>
        <v>402842.06345000002</v>
      </c>
      <c r="H339" s="15">
        <f t="shared" si="526"/>
        <v>2093682.82345</v>
      </c>
      <c r="I339" s="37"/>
      <c r="M339"/>
      <c r="N339"/>
      <c r="O339"/>
      <c r="P339"/>
      <c r="Q339"/>
      <c r="R339"/>
    </row>
    <row r="340" spans="1:18" ht="16.5" customHeight="1">
      <c r="A340" s="34" t="s">
        <v>29</v>
      </c>
      <c r="B340" s="35">
        <f>SUM(B88:B99)</f>
        <v>56484.959999999999</v>
      </c>
      <c r="C340" s="35">
        <f t="shared" ref="C340:H340" si="527">SUM(C88:C99)</f>
        <v>2668432.4500000002</v>
      </c>
      <c r="D340" s="36">
        <f t="shared" si="527"/>
        <v>2724917.41</v>
      </c>
      <c r="E340" s="35">
        <f t="shared" si="527"/>
        <v>1005.96</v>
      </c>
      <c r="F340" s="35">
        <f t="shared" si="527"/>
        <v>368769.94900000002</v>
      </c>
      <c r="G340" s="14">
        <f t="shared" si="527"/>
        <v>369775.90899999999</v>
      </c>
      <c r="H340" s="15">
        <f t="shared" si="527"/>
        <v>3094693.3189999997</v>
      </c>
      <c r="I340" s="37"/>
      <c r="M340"/>
      <c r="N340"/>
      <c r="O340"/>
      <c r="P340"/>
      <c r="Q340"/>
      <c r="R340"/>
    </row>
    <row r="341" spans="1:18" ht="16.5" customHeight="1">
      <c r="A341" s="34" t="s">
        <v>30</v>
      </c>
      <c r="B341" s="35">
        <f>SUM(B100:B111)</f>
        <v>96715</v>
      </c>
      <c r="C341" s="35">
        <f t="shared" ref="C341:H341" si="528">SUM(C100:C111)</f>
        <v>2239485</v>
      </c>
      <c r="D341" s="36">
        <f t="shared" si="528"/>
        <v>2336200</v>
      </c>
      <c r="E341" s="35">
        <f t="shared" si="528"/>
        <v>541</v>
      </c>
      <c r="F341" s="35">
        <f t="shared" si="528"/>
        <v>259375.28474</v>
      </c>
      <c r="G341" s="14">
        <f t="shared" si="528"/>
        <v>259916.28474</v>
      </c>
      <c r="H341" s="15">
        <f t="shared" si="528"/>
        <v>2596116.28474</v>
      </c>
      <c r="I341" s="37"/>
      <c r="M341"/>
      <c r="N341"/>
      <c r="O341"/>
      <c r="P341"/>
      <c r="Q341"/>
      <c r="R341"/>
    </row>
    <row r="342" spans="1:18" ht="16.5" customHeight="1">
      <c r="A342" s="34" t="s">
        <v>31</v>
      </c>
      <c r="B342" s="35">
        <f>SUM(B112:B123)</f>
        <v>191403.45</v>
      </c>
      <c r="C342" s="35">
        <f t="shared" ref="C342:H342" si="529">SUM(C112:C123)</f>
        <v>2028751.45</v>
      </c>
      <c r="D342" s="36">
        <f t="shared" si="529"/>
        <v>2220154.9</v>
      </c>
      <c r="E342" s="35">
        <f t="shared" si="529"/>
        <v>413</v>
      </c>
      <c r="F342" s="35">
        <f t="shared" si="529"/>
        <v>223783.84493000002</v>
      </c>
      <c r="G342" s="14">
        <f t="shared" si="529"/>
        <v>224196.84493000002</v>
      </c>
      <c r="H342" s="15">
        <f t="shared" si="529"/>
        <v>2444351.7449300005</v>
      </c>
      <c r="I342" s="37"/>
      <c r="M342"/>
      <c r="N342"/>
      <c r="O342"/>
      <c r="P342"/>
      <c r="Q342"/>
      <c r="R342"/>
    </row>
    <row r="343" spans="1:18" ht="16.5" customHeight="1">
      <c r="A343" s="34" t="s">
        <v>32</v>
      </c>
      <c r="B343" s="35">
        <f>SUM(B124:B135)</f>
        <v>39970.707370000004</v>
      </c>
      <c r="C343" s="35">
        <f t="shared" ref="C343:H343" si="530">SUM(C124:C135)</f>
        <v>1518343.7823699031</v>
      </c>
      <c r="D343" s="36">
        <f t="shared" si="530"/>
        <v>1558314.489739903</v>
      </c>
      <c r="E343" s="35">
        <f t="shared" si="530"/>
        <v>1300.9938</v>
      </c>
      <c r="F343" s="35">
        <f t="shared" si="530"/>
        <v>215713.44132999997</v>
      </c>
      <c r="G343" s="14">
        <f t="shared" si="530"/>
        <v>217014.43512999997</v>
      </c>
      <c r="H343" s="15">
        <f t="shared" si="530"/>
        <v>1775328.9248699029</v>
      </c>
      <c r="I343" s="37"/>
      <c r="M343"/>
      <c r="N343"/>
      <c r="O343"/>
      <c r="P343"/>
      <c r="Q343"/>
      <c r="R343"/>
    </row>
    <row r="344" spans="1:18" ht="16.5" customHeight="1">
      <c r="A344" s="34" t="s">
        <v>33</v>
      </c>
      <c r="B344" s="35">
        <f>SUM(B136:B147)</f>
        <v>34928.629510000006</v>
      </c>
      <c r="C344" s="35">
        <f t="shared" ref="C344:H344" si="531">SUM(C136:C147)</f>
        <v>1185301.7789800002</v>
      </c>
      <c r="D344" s="36">
        <f t="shared" si="531"/>
        <v>1220230.4084900005</v>
      </c>
      <c r="E344" s="35">
        <f t="shared" si="531"/>
        <v>1923.97317</v>
      </c>
      <c r="F344" s="35">
        <f t="shared" si="531"/>
        <v>210131.76321</v>
      </c>
      <c r="G344" s="14">
        <f t="shared" si="531"/>
        <v>212055.73638000002</v>
      </c>
      <c r="H344" s="15">
        <f t="shared" si="531"/>
        <v>1432286.1448700002</v>
      </c>
      <c r="I344" s="37"/>
      <c r="M344"/>
      <c r="N344"/>
      <c r="O344"/>
      <c r="P344"/>
      <c r="Q344"/>
      <c r="R344"/>
    </row>
    <row r="345" spans="1:18" ht="16.5" customHeight="1">
      <c r="A345" s="34" t="s">
        <v>34</v>
      </c>
      <c r="B345" s="35">
        <f>SUM(B148:B159)</f>
        <v>127697.59538</v>
      </c>
      <c r="C345" s="35">
        <f t="shared" ref="C345:H345" si="532">SUM(C148:C159)</f>
        <v>1057224.63689</v>
      </c>
      <c r="D345" s="36">
        <f t="shared" si="532"/>
        <v>1184922.23227</v>
      </c>
      <c r="E345" s="35">
        <f t="shared" si="532"/>
        <v>3873.1357499999999</v>
      </c>
      <c r="F345" s="35">
        <f t="shared" si="532"/>
        <v>179204.59869999997</v>
      </c>
      <c r="G345" s="14">
        <f t="shared" si="532"/>
        <v>183077.73444999999</v>
      </c>
      <c r="H345" s="15">
        <f t="shared" si="532"/>
        <v>1367999.9667199999</v>
      </c>
      <c r="I345" s="37"/>
      <c r="M345"/>
      <c r="N345"/>
      <c r="O345"/>
      <c r="P345"/>
      <c r="Q345"/>
      <c r="R345"/>
    </row>
    <row r="346" spans="1:18" ht="16.5" customHeight="1">
      <c r="A346" s="34" t="s">
        <v>35</v>
      </c>
      <c r="B346" s="35">
        <f>SUM(B160:B171)</f>
        <v>115221.83726</v>
      </c>
      <c r="C346" s="35">
        <f t="shared" ref="C346:H346" si="533">SUM(C160:C171)</f>
        <v>1186725.24046</v>
      </c>
      <c r="D346" s="36">
        <f t="shared" si="533"/>
        <v>1301947.0777200002</v>
      </c>
      <c r="E346" s="35">
        <f t="shared" si="533"/>
        <v>7991.2001799999989</v>
      </c>
      <c r="F346" s="35">
        <f t="shared" si="533"/>
        <v>225305.99799999999</v>
      </c>
      <c r="G346" s="14">
        <f t="shared" si="533"/>
        <v>233297.19818000001</v>
      </c>
      <c r="H346" s="15">
        <f t="shared" si="533"/>
        <v>1535244.2759000002</v>
      </c>
      <c r="I346" s="37"/>
      <c r="M346"/>
      <c r="N346"/>
      <c r="O346"/>
      <c r="P346"/>
      <c r="Q346"/>
      <c r="R346"/>
    </row>
    <row r="347" spans="1:18" ht="16.5" customHeight="1">
      <c r="A347" s="34" t="s">
        <v>36</v>
      </c>
      <c r="B347" s="35">
        <f t="shared" ref="B347:H347" si="534">SUM(B172:B183)</f>
        <v>35335.464290000004</v>
      </c>
      <c r="C347" s="35">
        <f t="shared" si="534"/>
        <v>1693427.9256899999</v>
      </c>
      <c r="D347" s="36">
        <f t="shared" si="534"/>
        <v>1728763.3899800002</v>
      </c>
      <c r="E347" s="35">
        <f t="shared" si="534"/>
        <v>6376.1445300000005</v>
      </c>
      <c r="F347" s="35">
        <f t="shared" si="534"/>
        <v>287783.53664000001</v>
      </c>
      <c r="G347" s="14">
        <f t="shared" si="534"/>
        <v>294159.68117</v>
      </c>
      <c r="H347" s="15">
        <f t="shared" si="534"/>
        <v>2022923.0711499997</v>
      </c>
      <c r="I347" s="37"/>
      <c r="M347"/>
      <c r="N347"/>
      <c r="O347"/>
      <c r="P347"/>
      <c r="Q347"/>
      <c r="R347"/>
    </row>
    <row r="348" spans="1:18" ht="16.5" customHeight="1">
      <c r="A348" s="34" t="s">
        <v>37</v>
      </c>
      <c r="B348" s="35">
        <f>SUM(B184:B195)</f>
        <v>74732.272630000007</v>
      </c>
      <c r="C348" s="35">
        <f t="shared" ref="C348:H348" si="535">SUM(C184:C195)</f>
        <v>2444743.81807</v>
      </c>
      <c r="D348" s="36">
        <f t="shared" si="535"/>
        <v>2519476.0907000001</v>
      </c>
      <c r="E348" s="35">
        <f t="shared" si="535"/>
        <v>14441.792699999998</v>
      </c>
      <c r="F348" s="35">
        <f t="shared" si="535"/>
        <v>385124.12171999994</v>
      </c>
      <c r="G348" s="14">
        <f t="shared" si="535"/>
        <v>399565.91442000004</v>
      </c>
      <c r="H348" s="15">
        <f t="shared" si="535"/>
        <v>2919042.0051199999</v>
      </c>
      <c r="I348" s="37"/>
      <c r="M348"/>
      <c r="N348"/>
      <c r="O348"/>
      <c r="P348"/>
      <c r="Q348"/>
      <c r="R348"/>
    </row>
    <row r="349" spans="1:18" ht="16.5" customHeight="1">
      <c r="A349" s="34" t="s">
        <v>38</v>
      </c>
      <c r="B349" s="35">
        <f>SUM(B196:B207)</f>
        <v>115065.38154000002</v>
      </c>
      <c r="C349" s="35">
        <f t="shared" ref="C349:H349" si="536">SUM(C196:C207)</f>
        <v>2774956.9976300001</v>
      </c>
      <c r="D349" s="36">
        <f t="shared" si="536"/>
        <v>2890022.3791700001</v>
      </c>
      <c r="E349" s="35">
        <f t="shared" si="536"/>
        <v>20553.836599999999</v>
      </c>
      <c r="F349" s="35">
        <f t="shared" si="536"/>
        <v>388715.67458999995</v>
      </c>
      <c r="G349" s="14">
        <f t="shared" si="536"/>
        <v>409269.51118999993</v>
      </c>
      <c r="H349" s="15">
        <f t="shared" si="536"/>
        <v>3299291.8903599996</v>
      </c>
      <c r="I349" s="37"/>
      <c r="M349"/>
      <c r="N349"/>
      <c r="O349"/>
      <c r="P349"/>
      <c r="Q349"/>
      <c r="R349"/>
    </row>
    <row r="350" spans="1:18" ht="16.5" customHeight="1">
      <c r="A350" s="34" t="s">
        <v>39</v>
      </c>
      <c r="B350" s="35">
        <f>SUM(B208:B219)</f>
        <v>153624.16672000001</v>
      </c>
      <c r="C350" s="35">
        <f t="shared" ref="C350:H350" si="537">SUM(C208:C219)</f>
        <v>3209718.0471599996</v>
      </c>
      <c r="D350" s="36">
        <f t="shared" si="537"/>
        <v>3363342.2138800006</v>
      </c>
      <c r="E350" s="35">
        <f t="shared" si="537"/>
        <v>20912.721989999998</v>
      </c>
      <c r="F350" s="35">
        <f t="shared" si="537"/>
        <v>489337.91537</v>
      </c>
      <c r="G350" s="14">
        <f t="shared" si="537"/>
        <v>510250.63735999999</v>
      </c>
      <c r="H350" s="15">
        <f t="shared" si="537"/>
        <v>3873592.8512399993</v>
      </c>
      <c r="I350" s="37"/>
      <c r="M350"/>
      <c r="N350"/>
      <c r="O350"/>
      <c r="P350"/>
      <c r="Q350"/>
      <c r="R350"/>
    </row>
    <row r="351" spans="1:18" ht="16.5" customHeight="1">
      <c r="A351" s="34" t="s">
        <v>40</v>
      </c>
      <c r="B351" s="35">
        <f>SUM(B220:B231)</f>
        <v>276346.54485000001</v>
      </c>
      <c r="C351" s="35">
        <f t="shared" ref="C351:H351" si="538">SUM(C220:C231)</f>
        <v>3847623.4222300001</v>
      </c>
      <c r="D351" s="36">
        <f t="shared" si="538"/>
        <v>4123969.9670800003</v>
      </c>
      <c r="E351" s="35">
        <f t="shared" si="538"/>
        <v>30729.051380000001</v>
      </c>
      <c r="F351" s="35">
        <f t="shared" si="538"/>
        <v>595530.36163000006</v>
      </c>
      <c r="G351" s="14">
        <f t="shared" si="538"/>
        <v>626259.41301000002</v>
      </c>
      <c r="H351" s="15">
        <f t="shared" si="538"/>
        <v>4750229.3800899992</v>
      </c>
      <c r="I351" s="37"/>
      <c r="M351"/>
      <c r="N351"/>
      <c r="O351"/>
      <c r="P351"/>
      <c r="Q351"/>
      <c r="R351"/>
    </row>
    <row r="352" spans="1:18" ht="16.5" customHeight="1">
      <c r="A352" s="34" t="s">
        <v>41</v>
      </c>
      <c r="B352" s="35">
        <f>SUM(B232:B243)</f>
        <v>107257.88931</v>
      </c>
      <c r="C352" s="35">
        <f t="shared" ref="C352:H352" si="539">SUM(C232:C243)</f>
        <v>3661828.7458399995</v>
      </c>
      <c r="D352" s="36">
        <f t="shared" si="539"/>
        <v>3769086.63515</v>
      </c>
      <c r="E352" s="35">
        <f t="shared" si="539"/>
        <v>25493.876830000001</v>
      </c>
      <c r="F352" s="35">
        <f t="shared" si="539"/>
        <v>479811.84171000001</v>
      </c>
      <c r="G352" s="14">
        <f t="shared" si="539"/>
        <v>505305.71854000003</v>
      </c>
      <c r="H352" s="15">
        <f t="shared" si="539"/>
        <v>4274392.3536900003</v>
      </c>
      <c r="I352" s="37"/>
      <c r="J352" s="86"/>
      <c r="M352"/>
      <c r="N352"/>
      <c r="O352"/>
      <c r="P352"/>
      <c r="Q352"/>
      <c r="R352"/>
    </row>
    <row r="353" spans="1:18" ht="16.5" customHeight="1">
      <c r="A353" s="34" t="s">
        <v>42</v>
      </c>
      <c r="B353" s="35">
        <f>SUM(B244:B255)</f>
        <v>118559.96622999999</v>
      </c>
      <c r="C353" s="35">
        <f t="shared" ref="C353:H353" si="540">SUM(C244:C255)</f>
        <v>5013874.5302000009</v>
      </c>
      <c r="D353" s="36">
        <f t="shared" si="540"/>
        <v>5132434.4964300003</v>
      </c>
      <c r="E353" s="35">
        <f t="shared" si="540"/>
        <v>17506.16518</v>
      </c>
      <c r="F353" s="35">
        <f t="shared" si="540"/>
        <v>540596.31131999998</v>
      </c>
      <c r="G353" s="14">
        <f t="shared" si="540"/>
        <v>558102.47649999999</v>
      </c>
      <c r="H353" s="15">
        <f t="shared" si="540"/>
        <v>5690536.9729299992</v>
      </c>
      <c r="I353" s="37"/>
      <c r="J353" s="86"/>
      <c r="M353"/>
      <c r="N353"/>
      <c r="O353"/>
      <c r="P353"/>
      <c r="Q353"/>
      <c r="R353"/>
    </row>
    <row r="354" spans="1:18" ht="16.5" customHeight="1">
      <c r="A354" s="34" t="s">
        <v>43</v>
      </c>
      <c r="B354" s="35">
        <f>SUM(B256:B267)</f>
        <v>372097.86942</v>
      </c>
      <c r="C354" s="35">
        <f t="shared" ref="C354:G354" si="541">SUM(C256:C267)</f>
        <v>7672524.9882899988</v>
      </c>
      <c r="D354" s="36">
        <f t="shared" si="541"/>
        <v>8044622.8577100001</v>
      </c>
      <c r="E354" s="35">
        <f t="shared" si="541"/>
        <v>24504.72478</v>
      </c>
      <c r="F354" s="35">
        <f t="shared" si="541"/>
        <v>704637.88825999992</v>
      </c>
      <c r="G354" s="14">
        <f t="shared" si="541"/>
        <v>729142.61303999997</v>
      </c>
      <c r="H354" s="15">
        <f>SUM(H256:H267)</f>
        <v>8773765.4707500003</v>
      </c>
      <c r="I354" s="37"/>
      <c r="J354" s="86"/>
      <c r="M354"/>
      <c r="N354"/>
      <c r="O354"/>
      <c r="P354"/>
      <c r="Q354"/>
      <c r="R354"/>
    </row>
    <row r="355" spans="1:18" ht="16.5" customHeight="1">
      <c r="A355" s="34" t="s">
        <v>128</v>
      </c>
      <c r="B355" s="35">
        <f>SUM(B268:B279)</f>
        <v>158907.24348</v>
      </c>
      <c r="C355" s="35">
        <f t="shared" ref="C355:G355" si="542">SUM(C268:C279)</f>
        <v>5513165.58378</v>
      </c>
      <c r="D355" s="36">
        <f t="shared" si="542"/>
        <v>5672072.8272600006</v>
      </c>
      <c r="E355" s="35">
        <f t="shared" si="542"/>
        <v>17385.35053</v>
      </c>
      <c r="F355" s="35">
        <f t="shared" si="542"/>
        <v>714449.09245999984</v>
      </c>
      <c r="G355" s="14">
        <f t="shared" si="542"/>
        <v>731834.44299000001</v>
      </c>
      <c r="H355" s="15">
        <f>SUM(H268:H279)</f>
        <v>6403907.2702500001</v>
      </c>
      <c r="I355" s="37"/>
      <c r="J355" s="86"/>
      <c r="M355"/>
      <c r="N355"/>
      <c r="O355"/>
      <c r="P355"/>
      <c r="Q355"/>
      <c r="R355"/>
    </row>
    <row r="356" spans="1:18" ht="16.5" customHeight="1">
      <c r="A356" s="34" t="s">
        <v>131</v>
      </c>
      <c r="B356" s="35">
        <f>SUM(B280:B291)</f>
        <v>169899.68014999997</v>
      </c>
      <c r="C356" s="35">
        <f t="shared" ref="C356:H356" si="543">SUM(C280:C291)</f>
        <v>4364136.4681599997</v>
      </c>
      <c r="D356" s="36">
        <f t="shared" si="543"/>
        <v>4534036.1483099991</v>
      </c>
      <c r="E356" s="35">
        <f t="shared" si="543"/>
        <v>14016.594280000001</v>
      </c>
      <c r="F356" s="35">
        <f t="shared" si="543"/>
        <v>671537.96155999997</v>
      </c>
      <c r="G356" s="14">
        <f t="shared" si="543"/>
        <v>685554.55583999993</v>
      </c>
      <c r="H356" s="15">
        <f t="shared" si="543"/>
        <v>5219590.7041499997</v>
      </c>
      <c r="I356" s="37"/>
      <c r="J356" s="86"/>
      <c r="M356"/>
      <c r="N356"/>
      <c r="O356"/>
      <c r="P356"/>
      <c r="Q356"/>
      <c r="R356"/>
    </row>
    <row r="357" spans="1:18" ht="16.5" customHeight="1">
      <c r="A357" s="34" t="s">
        <v>134</v>
      </c>
      <c r="B357" s="35">
        <f>SUM(B292:B303)</f>
        <v>413265.21836</v>
      </c>
      <c r="C357" s="35">
        <f t="shared" ref="C357:H357" si="544">SUM(C292:C303)</f>
        <v>5573557.9182399996</v>
      </c>
      <c r="D357" s="36">
        <f t="shared" si="544"/>
        <v>5986823.1366000008</v>
      </c>
      <c r="E357" s="35">
        <f t="shared" si="544"/>
        <v>10893.479929999998</v>
      </c>
      <c r="F357" s="35">
        <f t="shared" si="544"/>
        <v>599566.17914999998</v>
      </c>
      <c r="G357" s="14">
        <f t="shared" si="544"/>
        <v>610459.65908000001</v>
      </c>
      <c r="H357" s="15">
        <f t="shared" si="544"/>
        <v>6597282.7956799995</v>
      </c>
      <c r="I357" s="37"/>
      <c r="J357" s="86"/>
      <c r="M357"/>
      <c r="N357"/>
      <c r="O357"/>
      <c r="P357"/>
      <c r="Q357"/>
      <c r="R357"/>
    </row>
    <row r="358" spans="1:18" ht="16.5" customHeight="1">
      <c r="A358" s="34" t="s">
        <v>145</v>
      </c>
      <c r="B358" s="35">
        <f>SUM(B304:B315)</f>
        <v>467005.59279999998</v>
      </c>
      <c r="C358" s="35">
        <f t="shared" ref="C358:H358" si="545">SUM(C304:C315)</f>
        <v>5097026.6531499997</v>
      </c>
      <c r="D358" s="36">
        <f t="shared" si="545"/>
        <v>5564032.2459499994</v>
      </c>
      <c r="E358" s="35">
        <f t="shared" si="545"/>
        <v>11219.204829999999</v>
      </c>
      <c r="F358" s="35">
        <f t="shared" si="545"/>
        <v>578815.19931000005</v>
      </c>
      <c r="G358" s="14">
        <f t="shared" si="545"/>
        <v>590034.40414</v>
      </c>
      <c r="H358" s="15">
        <f t="shared" si="545"/>
        <v>6154066.6500899987</v>
      </c>
      <c r="I358" s="37"/>
      <c r="J358" s="86"/>
      <c r="M358"/>
      <c r="N358"/>
      <c r="O358"/>
      <c r="P358"/>
      <c r="Q358"/>
      <c r="R358"/>
    </row>
    <row r="359" spans="1:18" ht="16.5" customHeight="1">
      <c r="A359" s="34" t="s">
        <v>165</v>
      </c>
      <c r="B359" s="35">
        <f>SUM(B316:B326)</f>
        <v>59242.377889999996</v>
      </c>
      <c r="C359" s="35">
        <f t="shared" ref="C359:H359" si="546">SUM(C316:C326)</f>
        <v>3189673.3117699996</v>
      </c>
      <c r="D359" s="36">
        <f t="shared" si="546"/>
        <v>3248915.6896599997</v>
      </c>
      <c r="E359" s="35">
        <f t="shared" si="546"/>
        <v>7804.8420299999998</v>
      </c>
      <c r="F359" s="35">
        <f t="shared" si="546"/>
        <v>428506.28917999996</v>
      </c>
      <c r="G359" s="14">
        <f t="shared" si="546"/>
        <v>436311.13121000002</v>
      </c>
      <c r="H359" s="15">
        <f t="shared" si="546"/>
        <v>3685226.8208700004</v>
      </c>
      <c r="I359" s="37"/>
      <c r="J359" s="86"/>
      <c r="M359"/>
      <c r="N359"/>
      <c r="O359"/>
      <c r="P359"/>
      <c r="Q359"/>
      <c r="R359"/>
    </row>
    <row r="360" spans="1:18" ht="16.5" customHeight="1">
      <c r="A360" s="38" t="s">
        <v>146</v>
      </c>
      <c r="B360" s="39">
        <f>(B358/B357)-1</f>
        <v>0.130038464531961</v>
      </c>
      <c r="C360" s="39">
        <f t="shared" ref="C360:H360" si="547">(C358/C357)-1</f>
        <v>-8.5498575968952606E-2</v>
      </c>
      <c r="D360" s="39">
        <f t="shared" si="547"/>
        <v>-7.0620240652392141E-2</v>
      </c>
      <c r="E360" s="39">
        <f>(E358/E357)-1</f>
        <v>2.990090421913516E-2</v>
      </c>
      <c r="F360" s="39">
        <f t="shared" si="547"/>
        <v>-3.4609990625919629E-2</v>
      </c>
      <c r="G360" s="39">
        <f t="shared" si="547"/>
        <v>-3.3458811956194046E-2</v>
      </c>
      <c r="H360" s="39">
        <f t="shared" si="547"/>
        <v>-6.7181619966363293E-2</v>
      </c>
      <c r="I360" s="37"/>
      <c r="M360" s="2"/>
      <c r="N360" s="2"/>
      <c r="O360" s="2"/>
      <c r="P360" s="2"/>
      <c r="Q360" s="2"/>
      <c r="R360" s="2"/>
    </row>
    <row r="361" spans="1:18" ht="16.5" customHeight="1">
      <c r="A361" s="26"/>
      <c r="B361" s="27"/>
      <c r="C361" s="27"/>
      <c r="D361" s="27"/>
      <c r="E361" s="27"/>
      <c r="F361" s="27"/>
      <c r="G361" s="27"/>
      <c r="H361" s="27"/>
      <c r="I361" s="37"/>
      <c r="M361" s="2"/>
      <c r="N361" s="2"/>
      <c r="O361" s="2"/>
      <c r="P361" s="2"/>
      <c r="Q361" s="2"/>
      <c r="R361" s="2"/>
    </row>
    <row r="362" spans="1:18" ht="16.5" customHeight="1">
      <c r="A362" s="28"/>
      <c r="B362" s="29" t="s">
        <v>95</v>
      </c>
      <c r="C362" s="29" t="s">
        <v>46</v>
      </c>
      <c r="D362" s="29" t="s">
        <v>88</v>
      </c>
      <c r="E362" s="29" t="s">
        <v>46</v>
      </c>
      <c r="F362" s="29" t="s">
        <v>47</v>
      </c>
      <c r="G362" s="29" t="s">
        <v>47</v>
      </c>
      <c r="H362" s="29" t="s">
        <v>88</v>
      </c>
      <c r="I362" s="27"/>
      <c r="M362" s="2"/>
      <c r="N362" s="2"/>
      <c r="O362" s="2"/>
      <c r="P362" s="2"/>
      <c r="Q362" s="2"/>
      <c r="R362" s="2"/>
    </row>
    <row r="363" spans="1:18" ht="16.5" customHeight="1">
      <c r="A363" s="30" t="s">
        <v>154</v>
      </c>
      <c r="B363" s="31">
        <f>MIN(B333:B358)</f>
        <v>34928.629510000006</v>
      </c>
      <c r="C363" s="31">
        <f t="shared" ref="C363:H363" si="548">MIN(C333:C358)</f>
        <v>803404</v>
      </c>
      <c r="D363" s="31">
        <f t="shared" si="548"/>
        <v>935304.66</v>
      </c>
      <c r="E363" s="31">
        <f t="shared" si="548"/>
        <v>101</v>
      </c>
      <c r="F363" s="31">
        <f t="shared" si="548"/>
        <v>114310.98000000001</v>
      </c>
      <c r="G363" s="31">
        <f t="shared" si="548"/>
        <v>114804.98000000001</v>
      </c>
      <c r="H363" s="31">
        <f t="shared" si="548"/>
        <v>1098090.99</v>
      </c>
      <c r="I363" s="32"/>
      <c r="M363" s="60"/>
      <c r="N363" s="60"/>
      <c r="O363" s="60"/>
      <c r="P363" s="60"/>
      <c r="Q363" s="60"/>
      <c r="R363" s="60"/>
    </row>
    <row r="364" spans="1:18" ht="16.5" customHeight="1">
      <c r="A364" s="28"/>
      <c r="B364" s="29" t="s">
        <v>135</v>
      </c>
      <c r="C364" s="29" t="s">
        <v>101</v>
      </c>
      <c r="D364" s="29" t="s">
        <v>101</v>
      </c>
      <c r="E364" s="29" t="s">
        <v>51</v>
      </c>
      <c r="F364" s="29" t="s">
        <v>126</v>
      </c>
      <c r="G364" s="29" t="s">
        <v>126</v>
      </c>
      <c r="H364" s="29" t="s">
        <v>101</v>
      </c>
      <c r="I364" s="32"/>
      <c r="M364" s="60"/>
      <c r="N364" s="60"/>
      <c r="O364" s="60"/>
      <c r="P364" s="60"/>
      <c r="Q364" s="60"/>
      <c r="R364" s="60"/>
    </row>
    <row r="365" spans="1:18" ht="16.5" customHeight="1">
      <c r="A365" s="30" t="s">
        <v>155</v>
      </c>
      <c r="B365" s="31">
        <f t="shared" ref="B365:H365" si="549">MAX(B333:B358)</f>
        <v>467005.59279999998</v>
      </c>
      <c r="C365" s="31">
        <f t="shared" si="549"/>
        <v>7672524.9882899988</v>
      </c>
      <c r="D365" s="31">
        <f t="shared" si="549"/>
        <v>8044622.8577100001</v>
      </c>
      <c r="E365" s="31">
        <f t="shared" si="549"/>
        <v>30729.051380000001</v>
      </c>
      <c r="F365" s="31">
        <f t="shared" si="549"/>
        <v>714449.09245999984</v>
      </c>
      <c r="G365" s="31">
        <f t="shared" si="549"/>
        <v>731834.44299000001</v>
      </c>
      <c r="H365" s="31">
        <f t="shared" si="549"/>
        <v>8773765.4707500003</v>
      </c>
      <c r="I365" s="32"/>
      <c r="M365" s="60"/>
      <c r="N365" s="60"/>
      <c r="O365" s="60"/>
      <c r="P365" s="60"/>
      <c r="Q365" s="60"/>
      <c r="R365" s="60"/>
    </row>
    <row r="366" spans="1:18" ht="16.5" customHeight="1">
      <c r="A366" s="26"/>
      <c r="B366" s="27"/>
      <c r="C366" s="27"/>
      <c r="D366" s="27"/>
      <c r="E366" s="27"/>
      <c r="F366" s="27"/>
      <c r="G366" s="27"/>
      <c r="H366" s="27"/>
      <c r="I366" s="27"/>
      <c r="M366" s="2"/>
      <c r="N366" s="2"/>
      <c r="O366" s="2"/>
      <c r="P366" s="2"/>
      <c r="Q366" s="2"/>
      <c r="R366" s="2"/>
    </row>
    <row r="367" spans="1:18" ht="16.5" customHeight="1" thickBot="1">
      <c r="A367" s="95" t="s">
        <v>54</v>
      </c>
      <c r="B367" s="95"/>
      <c r="C367" s="95"/>
      <c r="D367" s="95"/>
      <c r="E367" s="95"/>
      <c r="F367" s="95"/>
      <c r="G367" s="95"/>
      <c r="H367" s="95"/>
      <c r="I367" s="40"/>
      <c r="M367" s="2"/>
      <c r="N367" s="2"/>
      <c r="O367" s="2"/>
      <c r="P367" s="2"/>
      <c r="Q367" s="2"/>
      <c r="R367" s="2"/>
    </row>
    <row r="368" spans="1:18" ht="16.5" customHeight="1">
      <c r="A368" s="41" t="s">
        <v>55</v>
      </c>
      <c r="B368" s="42">
        <f>SUM(B10:B21)</f>
        <v>142808</v>
      </c>
      <c r="C368" s="42">
        <f t="shared" ref="C368:H368" si="550">SUM(C10:C21)</f>
        <v>1202653</v>
      </c>
      <c r="D368" s="43">
        <f t="shared" si="550"/>
        <v>1345461</v>
      </c>
      <c r="E368" s="42">
        <f t="shared" si="550"/>
        <v>369</v>
      </c>
      <c r="F368" s="42">
        <f t="shared" si="550"/>
        <v>141202</v>
      </c>
      <c r="G368" s="14">
        <f t="shared" si="550"/>
        <v>141571</v>
      </c>
      <c r="H368" s="15">
        <f t="shared" si="550"/>
        <v>1487032</v>
      </c>
      <c r="I368" s="44"/>
      <c r="M368"/>
      <c r="N368"/>
      <c r="O368"/>
      <c r="P368"/>
      <c r="Q368"/>
      <c r="R368"/>
    </row>
    <row r="369" spans="1:18" ht="16.5" customHeight="1">
      <c r="A369" s="41" t="s">
        <v>56</v>
      </c>
      <c r="B369" s="42">
        <f>SUM(B22:B33)</f>
        <v>151952</v>
      </c>
      <c r="C369" s="42">
        <f t="shared" ref="C369:H369" si="551">SUM(C22:C33)</f>
        <v>1201366</v>
      </c>
      <c r="D369" s="43">
        <f t="shared" si="551"/>
        <v>1353318</v>
      </c>
      <c r="E369" s="42">
        <f t="shared" si="551"/>
        <v>626</v>
      </c>
      <c r="F369" s="42">
        <f t="shared" si="551"/>
        <v>118613.98</v>
      </c>
      <c r="G369" s="14">
        <f t="shared" si="551"/>
        <v>119239.98</v>
      </c>
      <c r="H369" s="15">
        <f t="shared" si="551"/>
        <v>1472557.98</v>
      </c>
      <c r="I369" s="44"/>
      <c r="M369"/>
      <c r="N369"/>
      <c r="O369"/>
      <c r="P369"/>
      <c r="Q369"/>
      <c r="R369"/>
    </row>
    <row r="370" spans="1:18" ht="16.5" customHeight="1">
      <c r="A370" s="41" t="s">
        <v>57</v>
      </c>
      <c r="B370" s="42">
        <f>SUM(B34:B45)</f>
        <v>73231.439996899979</v>
      </c>
      <c r="C370" s="42">
        <f t="shared" ref="C370:H370" si="552">SUM(C34:C45)</f>
        <v>647319.02999999991</v>
      </c>
      <c r="D370" s="43">
        <f t="shared" si="552"/>
        <v>720550.46999689983</v>
      </c>
      <c r="E370" s="42">
        <f t="shared" si="552"/>
        <v>1114.1300000000003</v>
      </c>
      <c r="F370" s="42">
        <f t="shared" si="552"/>
        <v>188065</v>
      </c>
      <c r="G370" s="14">
        <f t="shared" si="552"/>
        <v>189179.13</v>
      </c>
      <c r="H370" s="15">
        <f t="shared" si="552"/>
        <v>909729.59999689972</v>
      </c>
      <c r="I370" s="44"/>
      <c r="M370"/>
      <c r="N370"/>
      <c r="O370"/>
      <c r="P370"/>
      <c r="Q370"/>
      <c r="R370"/>
    </row>
    <row r="371" spans="1:18" ht="16.5" customHeight="1">
      <c r="A371" s="41" t="s">
        <v>58</v>
      </c>
      <c r="B371" s="42">
        <f>SUM(B46:B57)</f>
        <v>160578.5754768</v>
      </c>
      <c r="C371" s="42">
        <f t="shared" ref="C371:H371" si="553">SUM(C46:C57)</f>
        <v>1051138.6750900007</v>
      </c>
      <c r="D371" s="43">
        <f t="shared" si="553"/>
        <v>1211717.2505668008</v>
      </c>
      <c r="E371" s="42">
        <f t="shared" si="553"/>
        <v>542.19241</v>
      </c>
      <c r="F371" s="42">
        <f t="shared" si="553"/>
        <v>260057.35000000003</v>
      </c>
      <c r="G371" s="14">
        <f t="shared" si="553"/>
        <v>260599.54240999999</v>
      </c>
      <c r="H371" s="15">
        <f t="shared" si="553"/>
        <v>1472316.7929768008</v>
      </c>
      <c r="I371" s="44"/>
      <c r="M371"/>
      <c r="N371"/>
      <c r="O371"/>
      <c r="P371"/>
      <c r="Q371"/>
      <c r="R371"/>
    </row>
    <row r="372" spans="1:18" ht="16.5" customHeight="1">
      <c r="A372" s="41" t="s">
        <v>59</v>
      </c>
      <c r="B372" s="42">
        <f>SUM(B58:B69)</f>
        <v>349436.8844199999</v>
      </c>
      <c r="C372" s="42">
        <f t="shared" ref="C372:H372" si="554">SUM(C58:C69)</f>
        <v>2341438.90087</v>
      </c>
      <c r="D372" s="43">
        <f t="shared" si="554"/>
        <v>2690875.7852899991</v>
      </c>
      <c r="E372" s="42">
        <f t="shared" si="554"/>
        <v>1731.2428500000001</v>
      </c>
      <c r="F372" s="42">
        <f t="shared" si="554"/>
        <v>425683.712</v>
      </c>
      <c r="G372" s="14">
        <f t="shared" si="554"/>
        <v>427414.95484999998</v>
      </c>
      <c r="H372" s="15">
        <f t="shared" si="554"/>
        <v>3118290.740139999</v>
      </c>
      <c r="I372" s="44"/>
      <c r="M372"/>
      <c r="N372"/>
      <c r="O372"/>
      <c r="P372"/>
      <c r="Q372"/>
      <c r="R372"/>
    </row>
    <row r="373" spans="1:18" ht="16.5" customHeight="1">
      <c r="A373" s="41" t="s">
        <v>60</v>
      </c>
      <c r="B373" s="42">
        <f>SUM(B70:B81)</f>
        <v>121172.88900000004</v>
      </c>
      <c r="C373" s="42">
        <f t="shared" ref="C373:H373" si="555">SUM(C70:C81)</f>
        <v>1328935.889</v>
      </c>
      <c r="D373" s="43">
        <f t="shared" si="555"/>
        <v>1450108.7779999999</v>
      </c>
      <c r="E373" s="42">
        <f t="shared" si="555"/>
        <v>2176.8890000000001</v>
      </c>
      <c r="F373" s="42">
        <f t="shared" si="555"/>
        <v>470009.91196</v>
      </c>
      <c r="G373" s="14">
        <f t="shared" si="555"/>
        <v>472186.80096000002</v>
      </c>
      <c r="H373" s="15">
        <f t="shared" si="555"/>
        <v>1922295.5789600001</v>
      </c>
      <c r="I373" s="44"/>
      <c r="M373"/>
      <c r="N373"/>
      <c r="O373"/>
      <c r="P373"/>
      <c r="Q373"/>
      <c r="R373"/>
    </row>
    <row r="374" spans="1:18" ht="16.5" customHeight="1">
      <c r="A374" s="41" t="s">
        <v>61</v>
      </c>
      <c r="B374" s="42">
        <f>SUM(B82:B93)</f>
        <v>90921.900000000009</v>
      </c>
      <c r="C374" s="42">
        <f t="shared" ref="C374:H374" si="556">SUM(C82:C93)</f>
        <v>2426628.3899999997</v>
      </c>
      <c r="D374" s="43">
        <f t="shared" si="556"/>
        <v>2517550.29</v>
      </c>
      <c r="E374" s="42">
        <f t="shared" si="556"/>
        <v>1416.9</v>
      </c>
      <c r="F374" s="42">
        <f t="shared" si="556"/>
        <v>344600.65800000005</v>
      </c>
      <c r="G374" s="14">
        <f t="shared" si="556"/>
        <v>346017.55799999996</v>
      </c>
      <c r="H374" s="15">
        <f t="shared" si="556"/>
        <v>2863567.8479999998</v>
      </c>
      <c r="I374" s="44"/>
      <c r="M374"/>
      <c r="N374"/>
      <c r="O374"/>
      <c r="P374"/>
      <c r="Q374"/>
      <c r="R374"/>
    </row>
    <row r="375" spans="1:18" ht="16.5" customHeight="1">
      <c r="A375" s="41" t="s">
        <v>62</v>
      </c>
      <c r="B375" s="42">
        <f>SUM(B94:B105)</f>
        <v>59913</v>
      </c>
      <c r="C375" s="42">
        <f t="shared" ref="C375:H375" si="557">SUM(C94:C105)</f>
        <v>2310797</v>
      </c>
      <c r="D375" s="43">
        <f t="shared" si="557"/>
        <v>2370710</v>
      </c>
      <c r="E375" s="42">
        <f t="shared" si="557"/>
        <v>735</v>
      </c>
      <c r="F375" s="42">
        <f t="shared" si="557"/>
        <v>350455.04591000004</v>
      </c>
      <c r="G375" s="14">
        <f t="shared" si="557"/>
        <v>351190.04591000004</v>
      </c>
      <c r="H375" s="15">
        <f t="shared" si="557"/>
        <v>2721900.0459099999</v>
      </c>
      <c r="I375" s="44"/>
      <c r="M375"/>
      <c r="N375"/>
      <c r="O375"/>
      <c r="P375"/>
      <c r="Q375"/>
      <c r="R375"/>
    </row>
    <row r="376" spans="1:18" ht="16.5" customHeight="1">
      <c r="A376" s="41" t="s">
        <v>63</v>
      </c>
      <c r="B376" s="42">
        <f t="shared" ref="B376:H376" si="558">SUM(B106:B117)</f>
        <v>170848</v>
      </c>
      <c r="C376" s="42">
        <f t="shared" si="558"/>
        <v>2279217</v>
      </c>
      <c r="D376" s="43">
        <f t="shared" si="558"/>
        <v>2450065</v>
      </c>
      <c r="E376" s="42">
        <f t="shared" si="558"/>
        <v>526</v>
      </c>
      <c r="F376" s="42">
        <f t="shared" si="558"/>
        <v>231143.22809000002</v>
      </c>
      <c r="G376" s="14">
        <f t="shared" si="558"/>
        <v>231669.22809000002</v>
      </c>
      <c r="H376" s="15">
        <f t="shared" si="558"/>
        <v>2681734.2280900003</v>
      </c>
      <c r="I376" s="44"/>
      <c r="M376"/>
      <c r="N376"/>
      <c r="O376"/>
      <c r="P376"/>
      <c r="Q376"/>
      <c r="R376"/>
    </row>
    <row r="377" spans="1:18" ht="16.5" customHeight="1">
      <c r="A377" s="41" t="s">
        <v>64</v>
      </c>
      <c r="B377" s="42">
        <f>SUM(B118:B129)</f>
        <v>106144.99434999999</v>
      </c>
      <c r="C377" s="42">
        <f t="shared" ref="C377:H377" si="559">SUM(C118:C129)</f>
        <v>1776781.822172378</v>
      </c>
      <c r="D377" s="43">
        <f t="shared" si="559"/>
        <v>1882926.8165223778</v>
      </c>
      <c r="E377" s="42">
        <f t="shared" si="559"/>
        <v>853.07500000000005</v>
      </c>
      <c r="F377" s="42">
        <f t="shared" si="559"/>
        <v>216259.14997</v>
      </c>
      <c r="G377" s="14">
        <f t="shared" si="559"/>
        <v>217112.22496999995</v>
      </c>
      <c r="H377" s="15">
        <f t="shared" si="559"/>
        <v>2100039.0414923779</v>
      </c>
      <c r="I377" s="44"/>
      <c r="M377"/>
      <c r="N377"/>
      <c r="O377"/>
      <c r="P377"/>
      <c r="Q377"/>
      <c r="R377"/>
    </row>
    <row r="378" spans="1:18" ht="16.5" customHeight="1">
      <c r="A378" s="41" t="s">
        <v>65</v>
      </c>
      <c r="B378" s="42">
        <f>SUM(B130:B141)</f>
        <v>25568.336779999998</v>
      </c>
      <c r="C378" s="42">
        <f t="shared" ref="C378:H378" si="560">SUM(C130:C141)</f>
        <v>1321311.4210275253</v>
      </c>
      <c r="D378" s="43">
        <f t="shared" si="560"/>
        <v>1346879.7578075251</v>
      </c>
      <c r="E378" s="42">
        <f t="shared" si="560"/>
        <v>696.50887999999986</v>
      </c>
      <c r="F378" s="42">
        <f t="shared" si="560"/>
        <v>231659.63167999999</v>
      </c>
      <c r="G378" s="14">
        <f t="shared" si="560"/>
        <v>232356.14056</v>
      </c>
      <c r="H378" s="15">
        <f t="shared" si="560"/>
        <v>1579235.8983675253</v>
      </c>
      <c r="I378" s="44"/>
      <c r="M378"/>
      <c r="N378"/>
      <c r="O378"/>
      <c r="P378"/>
      <c r="Q378"/>
      <c r="R378"/>
    </row>
    <row r="379" spans="1:18" ht="16.5" customHeight="1">
      <c r="A379" s="41" t="s">
        <v>66</v>
      </c>
      <c r="B379" s="42">
        <f>SUM(B142:B153)</f>
        <v>69651.291469999996</v>
      </c>
      <c r="C379" s="42">
        <f t="shared" ref="C379:H379" si="561">SUM(C142:C153)</f>
        <v>1016823.3354000002</v>
      </c>
      <c r="D379" s="43">
        <f t="shared" si="561"/>
        <v>1086474.6268700005</v>
      </c>
      <c r="E379" s="42">
        <f t="shared" si="561"/>
        <v>3159.9765399999997</v>
      </c>
      <c r="F379" s="42">
        <f t="shared" si="561"/>
        <v>181836.31599</v>
      </c>
      <c r="G379" s="14">
        <f t="shared" si="561"/>
        <v>184996.29253000001</v>
      </c>
      <c r="H379" s="15">
        <f t="shared" si="561"/>
        <v>1271470.9194</v>
      </c>
      <c r="I379" s="44"/>
      <c r="M379"/>
      <c r="N379"/>
      <c r="O379"/>
      <c r="P379"/>
      <c r="Q379"/>
      <c r="R379"/>
    </row>
    <row r="380" spans="1:18" ht="16.5" customHeight="1">
      <c r="A380" s="41" t="s">
        <v>67</v>
      </c>
      <c r="B380" s="42">
        <f>SUM(B154:B165)</f>
        <v>155237.07762000003</v>
      </c>
      <c r="C380" s="42">
        <f t="shared" ref="C380:H380" si="562">SUM(C154:C165)</f>
        <v>1177202.5641299998</v>
      </c>
      <c r="D380" s="43">
        <f t="shared" si="562"/>
        <v>1332439.64175</v>
      </c>
      <c r="E380" s="42">
        <f t="shared" si="562"/>
        <v>5664.1271000000006</v>
      </c>
      <c r="F380" s="42">
        <f t="shared" si="562"/>
        <v>195108.67027</v>
      </c>
      <c r="G380" s="14">
        <f t="shared" si="562"/>
        <v>200772.79737000001</v>
      </c>
      <c r="H380" s="15">
        <f t="shared" si="562"/>
        <v>1533212.4391199998</v>
      </c>
      <c r="I380" s="44"/>
      <c r="M380"/>
      <c r="N380"/>
      <c r="O380"/>
      <c r="P380"/>
      <c r="Q380"/>
      <c r="R380"/>
    </row>
    <row r="381" spans="1:18" ht="16.5" customHeight="1">
      <c r="A381" s="41" t="s">
        <v>68</v>
      </c>
      <c r="B381" s="42">
        <f>SUM(B166:B177)</f>
        <v>60117.489199999996</v>
      </c>
      <c r="C381" s="42">
        <f t="shared" ref="C381:H381" si="563">SUM(C166:C177)</f>
        <v>1360516.3099900002</v>
      </c>
      <c r="D381" s="43">
        <f t="shared" si="563"/>
        <v>1420633.7991900002</v>
      </c>
      <c r="E381" s="42">
        <f t="shared" si="563"/>
        <v>7923.3738400000002</v>
      </c>
      <c r="F381" s="42">
        <f t="shared" si="563"/>
        <v>264988.73828000005</v>
      </c>
      <c r="G381" s="14">
        <f t="shared" si="563"/>
        <v>272912.11212000001</v>
      </c>
      <c r="H381" s="15">
        <f t="shared" si="563"/>
        <v>1693545.9113099996</v>
      </c>
      <c r="I381" s="44"/>
      <c r="M381"/>
      <c r="N381"/>
      <c r="O381"/>
      <c r="P381"/>
      <c r="Q381"/>
      <c r="R381"/>
    </row>
    <row r="382" spans="1:18" ht="16.5" customHeight="1">
      <c r="A382" s="41" t="s">
        <v>69</v>
      </c>
      <c r="B382" s="42">
        <f>SUM(B178:B189)</f>
        <v>45482.500500000002</v>
      </c>
      <c r="C382" s="42">
        <f t="shared" ref="C382:H382" si="564">SUM(C178:C189)</f>
        <v>2207088.1352599999</v>
      </c>
      <c r="D382" s="43">
        <f t="shared" si="564"/>
        <v>2252570.63576</v>
      </c>
      <c r="E382" s="42">
        <f t="shared" si="564"/>
        <v>9683.7906999999996</v>
      </c>
      <c r="F382" s="42">
        <f t="shared" si="564"/>
        <v>321299.57484000002</v>
      </c>
      <c r="G382" s="14">
        <f t="shared" si="564"/>
        <v>330983.36554000003</v>
      </c>
      <c r="H382" s="15">
        <f t="shared" si="564"/>
        <v>2583554.0013000001</v>
      </c>
      <c r="I382" s="44"/>
      <c r="M382"/>
      <c r="N382"/>
      <c r="O382"/>
      <c r="P382"/>
      <c r="Q382"/>
      <c r="R382"/>
    </row>
    <row r="383" spans="1:18" ht="16.5" customHeight="1">
      <c r="A383" s="41" t="s">
        <v>70</v>
      </c>
      <c r="B383" s="42">
        <f>SUM(B190:B201)</f>
        <v>71359.140150000021</v>
      </c>
      <c r="C383" s="42">
        <f t="shared" ref="C383:H383" si="565">SUM(C190:C201)</f>
        <v>2413053.6036100001</v>
      </c>
      <c r="D383" s="43">
        <f t="shared" si="565"/>
        <v>2484412.7437600004</v>
      </c>
      <c r="E383" s="42">
        <f t="shared" si="565"/>
        <v>20355.415910000003</v>
      </c>
      <c r="F383" s="42">
        <f t="shared" si="565"/>
        <v>393753.21345999994</v>
      </c>
      <c r="G383" s="14">
        <f t="shared" si="565"/>
        <v>414108.62936999998</v>
      </c>
      <c r="H383" s="15">
        <f t="shared" si="565"/>
        <v>2898521.3731300002</v>
      </c>
      <c r="I383" s="44"/>
      <c r="M383"/>
      <c r="N383"/>
      <c r="O383"/>
      <c r="P383"/>
      <c r="Q383"/>
      <c r="R383"/>
    </row>
    <row r="384" spans="1:18" ht="16.5" customHeight="1">
      <c r="A384" s="41" t="s">
        <v>71</v>
      </c>
      <c r="B384" s="42">
        <f>SUM(B202:B213)</f>
        <v>132811.57848000003</v>
      </c>
      <c r="C384" s="42">
        <f t="shared" ref="C384:H384" si="566">SUM(C202:C213)</f>
        <v>3146927.7379799997</v>
      </c>
      <c r="D384" s="43">
        <f t="shared" si="566"/>
        <v>3279739.3164599994</v>
      </c>
      <c r="E384" s="42">
        <f t="shared" si="566"/>
        <v>13325.18089</v>
      </c>
      <c r="F384" s="42">
        <f t="shared" si="566"/>
        <v>430984.30335</v>
      </c>
      <c r="G384" s="14">
        <f t="shared" si="566"/>
        <v>444309.48424000002</v>
      </c>
      <c r="H384" s="15">
        <f t="shared" si="566"/>
        <v>3724048.8006999996</v>
      </c>
      <c r="I384" s="44"/>
      <c r="M384"/>
      <c r="N384"/>
      <c r="O384"/>
      <c r="P384"/>
      <c r="Q384"/>
      <c r="R384"/>
    </row>
    <row r="385" spans="1:18" ht="16.5" customHeight="1">
      <c r="A385" s="41" t="s">
        <v>72</v>
      </c>
      <c r="B385" s="42">
        <f t="shared" ref="B385:H385" si="567">SUM(B214:B225)</f>
        <v>213083.18219999998</v>
      </c>
      <c r="C385" s="42">
        <f t="shared" si="567"/>
        <v>3328922.1681700004</v>
      </c>
      <c r="D385" s="43">
        <f t="shared" si="567"/>
        <v>3542005.3503699997</v>
      </c>
      <c r="E385" s="42">
        <f t="shared" si="567"/>
        <v>33385.793570000002</v>
      </c>
      <c r="F385" s="42">
        <f t="shared" si="567"/>
        <v>563293.01948000002</v>
      </c>
      <c r="G385" s="14">
        <f t="shared" si="567"/>
        <v>596678.81305</v>
      </c>
      <c r="H385" s="15">
        <f t="shared" si="567"/>
        <v>4138684.1634199996</v>
      </c>
      <c r="I385" s="44"/>
      <c r="M385"/>
      <c r="N385"/>
      <c r="O385"/>
      <c r="P385"/>
      <c r="Q385"/>
      <c r="R385"/>
    </row>
    <row r="386" spans="1:18" ht="16.5" customHeight="1">
      <c r="A386" s="41" t="s">
        <v>73</v>
      </c>
      <c r="B386" s="42">
        <f>SUM(B226:B237)</f>
        <v>228009.86025999996</v>
      </c>
      <c r="C386" s="42">
        <f t="shared" ref="C386:H386" si="568">SUM(C226:C237)</f>
        <v>3881044.1302</v>
      </c>
      <c r="D386" s="43">
        <f t="shared" si="568"/>
        <v>4109053.99046</v>
      </c>
      <c r="E386" s="42">
        <f t="shared" si="568"/>
        <v>25498.309420000001</v>
      </c>
      <c r="F386" s="42">
        <f t="shared" si="568"/>
        <v>527451.89488000004</v>
      </c>
      <c r="G386" s="14">
        <f t="shared" si="568"/>
        <v>552950.20429999998</v>
      </c>
      <c r="H386" s="15">
        <f t="shared" si="568"/>
        <v>4662004.1947600003</v>
      </c>
      <c r="I386" s="44"/>
      <c r="M386"/>
      <c r="N386"/>
      <c r="O386"/>
      <c r="P386"/>
      <c r="Q386"/>
      <c r="R386"/>
    </row>
    <row r="387" spans="1:18" ht="16.5" customHeight="1">
      <c r="A387" s="41" t="s">
        <v>74</v>
      </c>
      <c r="B387" s="42">
        <f>SUM(B238:B249)</f>
        <v>97759.286959999998</v>
      </c>
      <c r="C387" s="42">
        <f t="shared" ref="C387:H387" si="569">SUM(C238:C249)</f>
        <v>3872869.0577399996</v>
      </c>
      <c r="D387" s="43">
        <f t="shared" si="569"/>
        <v>3970628.3446999998</v>
      </c>
      <c r="E387" s="42">
        <f t="shared" si="569"/>
        <v>21885.459900000002</v>
      </c>
      <c r="F387" s="42">
        <f t="shared" si="569"/>
        <v>513586.90820000001</v>
      </c>
      <c r="G387" s="14">
        <f t="shared" si="569"/>
        <v>535472.36809999996</v>
      </c>
      <c r="H387" s="15">
        <f t="shared" si="569"/>
        <v>4506100.7127999999</v>
      </c>
      <c r="I387" s="44"/>
      <c r="M387"/>
      <c r="N387"/>
      <c r="O387"/>
      <c r="P387"/>
      <c r="Q387"/>
      <c r="R387"/>
    </row>
    <row r="388" spans="1:18" ht="16.5" customHeight="1">
      <c r="A388" s="41" t="s">
        <v>75</v>
      </c>
      <c r="B388" s="42">
        <f>SUM(B250:B261)</f>
        <v>272740.39279000001</v>
      </c>
      <c r="C388" s="42">
        <f t="shared" ref="C388:H388" si="570">SUM(C250:C261)</f>
        <v>6587340.549970001</v>
      </c>
      <c r="D388" s="43">
        <f t="shared" si="570"/>
        <v>6860080.94276</v>
      </c>
      <c r="E388" s="42">
        <f t="shared" si="570"/>
        <v>20299.893509999998</v>
      </c>
      <c r="F388" s="42">
        <f t="shared" si="570"/>
        <v>587085.79584000004</v>
      </c>
      <c r="G388" s="14">
        <f t="shared" si="570"/>
        <v>607385.68935</v>
      </c>
      <c r="H388" s="15">
        <f t="shared" si="570"/>
        <v>7467466.6321099997</v>
      </c>
      <c r="I388" s="44"/>
      <c r="M388"/>
      <c r="N388"/>
      <c r="O388"/>
      <c r="P388"/>
      <c r="Q388"/>
      <c r="R388"/>
    </row>
    <row r="389" spans="1:18" ht="16.5" customHeight="1">
      <c r="A389" s="41" t="s">
        <v>76</v>
      </c>
      <c r="B389" s="42">
        <f>SUM(B262:B273)</f>
        <v>242656.17140000002</v>
      </c>
      <c r="C389" s="42">
        <f t="shared" ref="C389:H389" si="571">SUM(C262:C273)</f>
        <v>6907024.8093100013</v>
      </c>
      <c r="D389" s="43">
        <f t="shared" si="571"/>
        <v>7149680.9807099998</v>
      </c>
      <c r="E389" s="42">
        <f t="shared" si="571"/>
        <v>21485.031810000004</v>
      </c>
      <c r="F389" s="42">
        <f t="shared" si="571"/>
        <v>720792.66152000008</v>
      </c>
      <c r="G389" s="14">
        <f t="shared" si="571"/>
        <v>742277.69332999992</v>
      </c>
      <c r="H389" s="15">
        <f t="shared" si="571"/>
        <v>7891958.6740400009</v>
      </c>
      <c r="I389" s="44"/>
      <c r="M389"/>
      <c r="N389"/>
      <c r="O389"/>
      <c r="P389"/>
      <c r="Q389"/>
      <c r="R389"/>
    </row>
    <row r="390" spans="1:18" ht="16.5" customHeight="1">
      <c r="A390" s="41" t="s">
        <v>127</v>
      </c>
      <c r="B390" s="42">
        <f>SUM(B274:B285)</f>
        <v>171874.07133999999</v>
      </c>
      <c r="C390" s="42">
        <f t="shared" ref="C390:H390" si="572">SUM(C274:C285)</f>
        <v>5113958.8579700002</v>
      </c>
      <c r="D390" s="43">
        <f t="shared" si="572"/>
        <v>5285832.9293099996</v>
      </c>
      <c r="E390" s="42">
        <f t="shared" si="572"/>
        <v>15151.369309999998</v>
      </c>
      <c r="F390" s="42">
        <f t="shared" si="572"/>
        <v>728331.60508000001</v>
      </c>
      <c r="G390" s="14">
        <f t="shared" si="572"/>
        <v>743482.97438999999</v>
      </c>
      <c r="H390" s="15">
        <f t="shared" si="572"/>
        <v>6029315.9036999997</v>
      </c>
      <c r="I390" s="44"/>
      <c r="M390"/>
      <c r="N390"/>
      <c r="O390"/>
      <c r="P390"/>
      <c r="Q390"/>
      <c r="R390"/>
    </row>
    <row r="391" spans="1:18" ht="16.5" customHeight="1">
      <c r="A391" s="41" t="s">
        <v>130</v>
      </c>
      <c r="B391" s="42">
        <f>SUM(B286:B297)</f>
        <v>232379.30495000002</v>
      </c>
      <c r="C391" s="42">
        <f t="shared" ref="C391:H391" si="573">SUM(C286:C297)</f>
        <v>4494724.8443200001</v>
      </c>
      <c r="D391" s="43">
        <f t="shared" si="573"/>
        <v>4727104.1492700009</v>
      </c>
      <c r="E391" s="42">
        <f t="shared" si="573"/>
        <v>13135.618510000002</v>
      </c>
      <c r="F391" s="42">
        <f t="shared" si="573"/>
        <v>615643.55218000012</v>
      </c>
      <c r="G391" s="14">
        <f t="shared" si="573"/>
        <v>628779.17069000006</v>
      </c>
      <c r="H391" s="15">
        <f t="shared" si="573"/>
        <v>5355883.31996</v>
      </c>
      <c r="I391" s="44"/>
      <c r="M391"/>
      <c r="N391"/>
      <c r="O391"/>
      <c r="P391"/>
      <c r="Q391"/>
      <c r="R391"/>
    </row>
    <row r="392" spans="1:18" ht="16.5" customHeight="1">
      <c r="A392" s="41" t="s">
        <v>133</v>
      </c>
      <c r="B392" s="42">
        <f>SUM(B298:B309)</f>
        <v>530823.42006999999</v>
      </c>
      <c r="C392" s="42">
        <f t="shared" ref="C392:H392" si="574">SUM(C298:C309)</f>
        <v>5718176.7820499996</v>
      </c>
      <c r="D392" s="43">
        <f t="shared" si="574"/>
        <v>6249000.2021199996</v>
      </c>
      <c r="E392" s="42">
        <f t="shared" si="574"/>
        <v>10249.504359999999</v>
      </c>
      <c r="F392" s="42">
        <f t="shared" si="574"/>
        <v>612245.57433000009</v>
      </c>
      <c r="G392" s="14">
        <f t="shared" si="574"/>
        <v>622495.07868999999</v>
      </c>
      <c r="H392" s="15">
        <f t="shared" si="574"/>
        <v>6871495.2808100004</v>
      </c>
      <c r="I392" s="44"/>
      <c r="M392"/>
      <c r="N392"/>
      <c r="O392"/>
      <c r="P392"/>
      <c r="Q392"/>
      <c r="R392"/>
    </row>
    <row r="393" spans="1:18" ht="16.5" customHeight="1">
      <c r="A393" s="41" t="s">
        <v>144</v>
      </c>
      <c r="B393" s="42">
        <f>SUM(B310:B321)</f>
        <v>253542.19194000005</v>
      </c>
      <c r="C393" s="42">
        <f t="shared" ref="C393:H393" si="575">SUM(C310:C321)</f>
        <v>4555082.4166099997</v>
      </c>
      <c r="D393" s="43">
        <f t="shared" si="575"/>
        <v>4808624.60855</v>
      </c>
      <c r="E393" s="42">
        <f t="shared" si="575"/>
        <v>11160.225979999999</v>
      </c>
      <c r="F393" s="42">
        <f t="shared" si="575"/>
        <v>552802.32769000006</v>
      </c>
      <c r="G393" s="14">
        <f t="shared" si="575"/>
        <v>563962.55366999994</v>
      </c>
      <c r="H393" s="15">
        <f t="shared" si="575"/>
        <v>5372587.1622199994</v>
      </c>
      <c r="I393" s="44"/>
      <c r="M393"/>
      <c r="N393"/>
      <c r="O393"/>
      <c r="P393"/>
      <c r="Q393"/>
      <c r="R393"/>
    </row>
    <row r="394" spans="1:18" ht="16.5" customHeight="1">
      <c r="A394" s="41" t="s">
        <v>164</v>
      </c>
      <c r="B394" s="42">
        <f>SUM(B322:B326)</f>
        <v>13847.596730000001</v>
      </c>
      <c r="C394" s="42">
        <f t="shared" ref="C394:H394" si="576">SUM(C322:C326)</f>
        <v>1119134.753</v>
      </c>
      <c r="D394" s="43">
        <f t="shared" si="576"/>
        <v>1132982.3497300001</v>
      </c>
      <c r="E394" s="42">
        <f t="shared" si="576"/>
        <v>3203.4332600000002</v>
      </c>
      <c r="F394" s="42">
        <f t="shared" si="576"/>
        <v>156708.16277</v>
      </c>
      <c r="G394" s="14">
        <f t="shared" si="576"/>
        <v>159911.59603000002</v>
      </c>
      <c r="H394" s="15">
        <f t="shared" si="576"/>
        <v>1292893.94576</v>
      </c>
      <c r="I394" s="44"/>
      <c r="M394"/>
      <c r="N394"/>
      <c r="O394"/>
      <c r="P394"/>
      <c r="Q394"/>
      <c r="R394"/>
    </row>
    <row r="395" spans="1:18" ht="16.5" customHeight="1">
      <c r="A395" s="38" t="s">
        <v>163</v>
      </c>
      <c r="B395" s="39">
        <f>(B393/B392)-1</f>
        <v>-0.52236057725831819</v>
      </c>
      <c r="C395" s="39">
        <f t="shared" ref="C395:H395" si="577">(C393/C392)-1</f>
        <v>-0.20340300934575584</v>
      </c>
      <c r="D395" s="39">
        <f t="shared" si="577"/>
        <v>-0.23049696703183753</v>
      </c>
      <c r="E395" s="39">
        <f t="shared" si="577"/>
        <v>8.8855186359469984E-2</v>
      </c>
      <c r="F395" s="39">
        <f t="shared" si="577"/>
        <v>-9.7090528918972852E-2</v>
      </c>
      <c r="G395" s="39">
        <f t="shared" si="577"/>
        <v>-9.4028896008588436E-2</v>
      </c>
      <c r="H395" s="39">
        <f t="shared" si="577"/>
        <v>-0.21813419893862052</v>
      </c>
      <c r="I395" s="37"/>
      <c r="M395" s="2"/>
      <c r="N395" s="2"/>
      <c r="O395" s="2"/>
      <c r="P395" s="2"/>
      <c r="Q395" s="2"/>
      <c r="R395" s="2"/>
    </row>
    <row r="396" spans="1:18" ht="16.5" customHeight="1">
      <c r="A396" s="26"/>
      <c r="B396" s="27"/>
      <c r="C396" s="27"/>
      <c r="D396" s="27"/>
      <c r="E396" s="27"/>
      <c r="F396" s="27"/>
      <c r="G396" s="27"/>
      <c r="H396" s="27"/>
      <c r="I396" s="27"/>
      <c r="M396" s="2"/>
      <c r="N396" s="2"/>
      <c r="O396" s="2"/>
      <c r="P396" s="2"/>
      <c r="Q396" s="2"/>
      <c r="R396" s="2"/>
    </row>
    <row r="397" spans="1:18" ht="16.5" customHeight="1">
      <c r="A397" s="28"/>
      <c r="B397" s="29" t="s">
        <v>77</v>
      </c>
      <c r="C397" s="29" t="s">
        <v>158</v>
      </c>
      <c r="D397" s="29" t="s">
        <v>158</v>
      </c>
      <c r="E397" s="29" t="s">
        <v>79</v>
      </c>
      <c r="F397" s="29" t="s">
        <v>80</v>
      </c>
      <c r="G397" s="29" t="s">
        <v>80</v>
      </c>
      <c r="H397" s="29" t="s">
        <v>158</v>
      </c>
      <c r="I397" s="27"/>
      <c r="M397" s="2"/>
      <c r="N397" s="2"/>
      <c r="O397" s="2"/>
      <c r="P397" s="2"/>
      <c r="Q397" s="2"/>
      <c r="R397" s="2"/>
    </row>
    <row r="398" spans="1:18" ht="16.5" customHeight="1">
      <c r="A398" s="30" t="s">
        <v>156</v>
      </c>
      <c r="B398" s="31">
        <f>MIN(B368:B392)</f>
        <v>25568.336779999998</v>
      </c>
      <c r="C398" s="31">
        <f t="shared" ref="C398:H398" si="578">MIN(C368:C392)</f>
        <v>647319.02999999991</v>
      </c>
      <c r="D398" s="31">
        <f t="shared" si="578"/>
        <v>720550.46999689983</v>
      </c>
      <c r="E398" s="31">
        <f t="shared" si="578"/>
        <v>369</v>
      </c>
      <c r="F398" s="31">
        <f t="shared" si="578"/>
        <v>118613.98</v>
      </c>
      <c r="G398" s="31">
        <f t="shared" si="578"/>
        <v>119239.98</v>
      </c>
      <c r="H398" s="31">
        <f t="shared" si="578"/>
        <v>909729.59999689972</v>
      </c>
      <c r="I398" s="32"/>
      <c r="M398" s="60"/>
      <c r="N398" s="60"/>
      <c r="O398" s="60"/>
      <c r="P398" s="60"/>
      <c r="Q398" s="60"/>
      <c r="R398" s="60"/>
    </row>
    <row r="399" spans="1:18" ht="16.5" customHeight="1">
      <c r="A399" s="28"/>
      <c r="B399" s="29" t="s">
        <v>136</v>
      </c>
      <c r="C399" s="29" t="s">
        <v>159</v>
      </c>
      <c r="D399" s="29" t="s">
        <v>159</v>
      </c>
      <c r="E399" s="29" t="s">
        <v>83</v>
      </c>
      <c r="F399" s="29" t="s">
        <v>137</v>
      </c>
      <c r="G399" s="29" t="s">
        <v>137</v>
      </c>
      <c r="H399" s="29" t="s">
        <v>159</v>
      </c>
      <c r="I399" s="32"/>
      <c r="M399" s="60"/>
      <c r="N399" s="60"/>
      <c r="O399" s="60"/>
      <c r="P399" s="60"/>
      <c r="Q399" s="60"/>
      <c r="R399" s="60"/>
    </row>
    <row r="400" spans="1:18" ht="16.5" customHeight="1">
      <c r="A400" s="30" t="s">
        <v>157</v>
      </c>
      <c r="B400" s="31">
        <f>MAX(B368:B392)</f>
        <v>530823.42006999999</v>
      </c>
      <c r="C400" s="31">
        <f t="shared" ref="C400:H400" si="579">MAX(C368:C392)</f>
        <v>6907024.8093100013</v>
      </c>
      <c r="D400" s="31">
        <f t="shared" si="579"/>
        <v>7149680.9807099998</v>
      </c>
      <c r="E400" s="31">
        <f t="shared" si="579"/>
        <v>33385.793570000002</v>
      </c>
      <c r="F400" s="31">
        <f t="shared" si="579"/>
        <v>728331.60508000001</v>
      </c>
      <c r="G400" s="31">
        <f t="shared" si="579"/>
        <v>743482.97438999999</v>
      </c>
      <c r="H400" s="31">
        <f t="shared" si="579"/>
        <v>7891958.6740400009</v>
      </c>
      <c r="I400" s="32"/>
      <c r="M400" s="60"/>
      <c r="N400" s="60"/>
      <c r="O400" s="60"/>
      <c r="P400" s="60"/>
      <c r="Q400" s="60"/>
      <c r="R400" s="60"/>
    </row>
    <row r="401" spans="1:18" ht="16.5" customHeight="1">
      <c r="A401" s="26"/>
      <c r="B401" s="27"/>
      <c r="C401" s="27"/>
      <c r="D401" s="27"/>
      <c r="E401" s="27"/>
      <c r="F401" s="27"/>
      <c r="G401" s="27"/>
      <c r="H401" s="27"/>
      <c r="I401" s="27"/>
      <c r="M401" s="2"/>
      <c r="N401" s="2"/>
      <c r="O401" s="2"/>
      <c r="P401" s="2"/>
      <c r="Q401" s="2"/>
      <c r="R401" s="2"/>
    </row>
    <row r="402" spans="1:18" ht="16.5" customHeight="1" thickBot="1">
      <c r="A402" s="96" t="s">
        <v>85</v>
      </c>
      <c r="B402" s="96"/>
      <c r="C402" s="96"/>
      <c r="D402" s="96"/>
      <c r="E402" s="96"/>
      <c r="F402" s="96"/>
      <c r="G402" s="96"/>
      <c r="H402" s="96"/>
      <c r="I402" s="40"/>
      <c r="M402" s="2"/>
      <c r="N402" s="2"/>
      <c r="O402" s="2"/>
      <c r="P402" s="2"/>
      <c r="Q402" s="2"/>
      <c r="R402" s="2"/>
    </row>
    <row r="403" spans="1:18" ht="16.5" customHeight="1">
      <c r="A403" s="91" t="s">
        <v>46</v>
      </c>
      <c r="B403" s="91"/>
      <c r="C403" s="91"/>
      <c r="D403" s="91"/>
      <c r="E403" s="91"/>
      <c r="F403" s="91"/>
      <c r="G403" s="91"/>
      <c r="H403" s="91"/>
      <c r="I403" s="45"/>
      <c r="M403" s="2"/>
      <c r="N403" s="2"/>
      <c r="O403" s="2"/>
      <c r="P403" s="2"/>
      <c r="Q403" s="2"/>
      <c r="R403" s="2"/>
    </row>
    <row r="404" spans="1:18" ht="16.5" customHeight="1">
      <c r="A404" s="41" t="s">
        <v>86</v>
      </c>
      <c r="B404" s="42">
        <f>SUM(B4:B9)</f>
        <v>17082</v>
      </c>
      <c r="C404" s="42">
        <f>SUM(C4:C9)</f>
        <v>205663</v>
      </c>
      <c r="D404" s="43">
        <f t="shared" ref="D404:D405" si="580">B404+C404</f>
        <v>222745</v>
      </c>
      <c r="E404" s="42">
        <f>SUM(E4:E9)</f>
        <v>0</v>
      </c>
      <c r="F404" s="42">
        <f>SUM(F4:F9)</f>
        <v>82808.199970999995</v>
      </c>
      <c r="G404" s="14">
        <f t="shared" ref="G404:G405" si="581">E404+F404</f>
        <v>82808.199970999995</v>
      </c>
      <c r="H404" s="15">
        <f t="shared" ref="H404:H405" si="582">D404+G404</f>
        <v>305553.19997099997</v>
      </c>
      <c r="I404" s="46"/>
      <c r="M404" s="2"/>
      <c r="N404" s="2"/>
      <c r="O404" s="2"/>
      <c r="P404" s="2"/>
      <c r="Q404" s="2"/>
      <c r="R404" s="2"/>
    </row>
    <row r="405" spans="1:18" ht="16.5" customHeight="1">
      <c r="A405" s="41" t="s">
        <v>87</v>
      </c>
      <c r="B405" s="42">
        <f>SUM(B10:B15)</f>
        <v>77183</v>
      </c>
      <c r="C405" s="42">
        <f>SUM(C10:C15)</f>
        <v>597741</v>
      </c>
      <c r="D405" s="43">
        <f t="shared" si="580"/>
        <v>674924</v>
      </c>
      <c r="E405" s="42">
        <f>SUM(E10:E15)</f>
        <v>101</v>
      </c>
      <c r="F405" s="42">
        <f>SUM(F10:F15)</f>
        <v>81691</v>
      </c>
      <c r="G405" s="14">
        <f t="shared" si="581"/>
        <v>81792</v>
      </c>
      <c r="H405" s="15">
        <f t="shared" si="582"/>
        <v>756716</v>
      </c>
      <c r="I405" s="46"/>
      <c r="M405" s="2"/>
      <c r="N405" s="2"/>
      <c r="O405" s="2"/>
      <c r="P405" s="2"/>
      <c r="Q405" s="2"/>
      <c r="R405" s="2"/>
    </row>
    <row r="406" spans="1:18" ht="16.5" customHeight="1">
      <c r="A406" s="90" t="s">
        <v>47</v>
      </c>
      <c r="B406" s="90"/>
      <c r="C406" s="90"/>
      <c r="D406" s="90"/>
      <c r="E406" s="90"/>
      <c r="F406" s="90"/>
      <c r="G406" s="90"/>
      <c r="H406" s="90"/>
      <c r="I406" s="45"/>
      <c r="M406" s="2"/>
      <c r="N406" s="2"/>
      <c r="O406" s="2"/>
      <c r="P406" s="2"/>
      <c r="Q406" s="2"/>
      <c r="R406" s="2"/>
    </row>
    <row r="407" spans="1:18" ht="16.5" customHeight="1">
      <c r="A407" s="41" t="s">
        <v>86</v>
      </c>
      <c r="B407" s="42">
        <f>SUM(B16:B21)</f>
        <v>65625</v>
      </c>
      <c r="C407" s="42">
        <f>SUM(C16:C21)</f>
        <v>604912</v>
      </c>
      <c r="D407" s="43">
        <f t="shared" ref="D407:D408" si="583">B407+C407</f>
        <v>670537</v>
      </c>
      <c r="E407" s="42">
        <f>SUM(E16:E21)</f>
        <v>268</v>
      </c>
      <c r="F407" s="42">
        <f>SUM(F16:F21)</f>
        <v>59511</v>
      </c>
      <c r="G407" s="14">
        <f t="shared" ref="G407:G408" si="584">E407+F407</f>
        <v>59779</v>
      </c>
      <c r="H407" s="15">
        <f t="shared" ref="H407:H408" si="585">D407+G407</f>
        <v>730316</v>
      </c>
      <c r="I407" s="46"/>
      <c r="M407" s="2"/>
      <c r="N407" s="2"/>
      <c r="O407" s="2"/>
      <c r="P407" s="2"/>
      <c r="Q407" s="2"/>
      <c r="R407" s="2"/>
    </row>
    <row r="408" spans="1:18" ht="16.5" customHeight="1">
      <c r="A408" s="41" t="s">
        <v>87</v>
      </c>
      <c r="B408" s="42">
        <f>SUM(B22:B27)</f>
        <v>110706</v>
      </c>
      <c r="C408" s="42">
        <f>SUM(C22:C27)</f>
        <v>679946</v>
      </c>
      <c r="D408" s="43">
        <f t="shared" si="583"/>
        <v>790652</v>
      </c>
      <c r="E408" s="42">
        <f>SUM(E22:E27)</f>
        <v>226</v>
      </c>
      <c r="F408" s="42">
        <f>SUM(F22:F27)</f>
        <v>54799.979999999996</v>
      </c>
      <c r="G408" s="14">
        <f t="shared" si="584"/>
        <v>55025.979999999996</v>
      </c>
      <c r="H408" s="15">
        <f t="shared" si="585"/>
        <v>845677.98</v>
      </c>
      <c r="I408" s="46"/>
      <c r="M408" s="2"/>
      <c r="N408" s="2"/>
      <c r="O408" s="2"/>
      <c r="P408" s="2"/>
      <c r="Q408" s="2"/>
      <c r="R408" s="2"/>
    </row>
    <row r="409" spans="1:18" ht="16.5" customHeight="1">
      <c r="A409" s="90" t="s">
        <v>88</v>
      </c>
      <c r="B409" s="90"/>
      <c r="C409" s="90"/>
      <c r="D409" s="90"/>
      <c r="E409" s="90"/>
      <c r="F409" s="90"/>
      <c r="G409" s="90"/>
      <c r="H409" s="90"/>
      <c r="I409" s="45"/>
      <c r="M409" s="2"/>
      <c r="N409" s="2"/>
      <c r="O409" s="2"/>
      <c r="P409" s="2"/>
      <c r="Q409" s="2"/>
      <c r="R409" s="2"/>
    </row>
    <row r="410" spans="1:18" ht="16.5" customHeight="1">
      <c r="A410" s="41" t="s">
        <v>86</v>
      </c>
      <c r="B410" s="42">
        <f>SUM(B28:B33)</f>
        <v>41246</v>
      </c>
      <c r="C410" s="42">
        <f>SUM(C28:C33)</f>
        <v>521420</v>
      </c>
      <c r="D410" s="43">
        <f t="shared" ref="D410:D411" si="586">B410+C410</f>
        <v>562666</v>
      </c>
      <c r="E410" s="42">
        <f>SUM(E28:E33)</f>
        <v>400</v>
      </c>
      <c r="F410" s="42">
        <f>SUM(F28:F33)</f>
        <v>63814</v>
      </c>
      <c r="G410" s="14">
        <f t="shared" ref="G410:G411" si="587">E410+F410</f>
        <v>64214</v>
      </c>
      <c r="H410" s="15">
        <f t="shared" ref="H410:H411" si="588">D410+G410</f>
        <v>626880</v>
      </c>
      <c r="I410" s="46"/>
      <c r="M410" s="2"/>
      <c r="N410" s="2"/>
      <c r="O410" s="2"/>
      <c r="P410" s="2"/>
      <c r="Q410" s="2"/>
      <c r="R410" s="2"/>
    </row>
    <row r="411" spans="1:18" ht="16.5" customHeight="1">
      <c r="A411" s="41" t="s">
        <v>87</v>
      </c>
      <c r="B411" s="42">
        <f>SUM(B34:B39)</f>
        <v>42834.329999999987</v>
      </c>
      <c r="C411" s="42">
        <f>SUM(C34:C39)</f>
        <v>329804.33</v>
      </c>
      <c r="D411" s="43">
        <f t="shared" si="586"/>
        <v>372638.66000000003</v>
      </c>
      <c r="E411" s="42">
        <f>SUM(E34:E39)</f>
        <v>922.33000000000015</v>
      </c>
      <c r="F411" s="42">
        <f>SUM(F34:F39)</f>
        <v>97650</v>
      </c>
      <c r="G411" s="14">
        <f t="shared" si="587"/>
        <v>98572.33</v>
      </c>
      <c r="H411" s="15">
        <f t="shared" si="588"/>
        <v>471210.99000000005</v>
      </c>
      <c r="I411" s="46"/>
      <c r="M411" s="2"/>
      <c r="N411" s="2"/>
      <c r="O411" s="2"/>
      <c r="P411" s="2"/>
      <c r="Q411" s="2"/>
      <c r="R411" s="2"/>
    </row>
    <row r="412" spans="1:18" ht="16.5" customHeight="1">
      <c r="A412" s="90" t="s">
        <v>89</v>
      </c>
      <c r="B412" s="90"/>
      <c r="C412" s="90"/>
      <c r="D412" s="90"/>
      <c r="E412" s="90"/>
      <c r="F412" s="90"/>
      <c r="G412" s="90"/>
      <c r="H412" s="90"/>
      <c r="I412" s="45"/>
      <c r="M412" s="2"/>
      <c r="N412" s="2"/>
      <c r="O412" s="2"/>
      <c r="P412" s="2"/>
      <c r="Q412" s="2"/>
      <c r="R412" s="2"/>
    </row>
    <row r="413" spans="1:18" ht="16.5" customHeight="1">
      <c r="A413" s="41" t="s">
        <v>86</v>
      </c>
      <c r="B413" s="42">
        <f>SUM(B40:B45)</f>
        <v>30397.109996899999</v>
      </c>
      <c r="C413" s="42">
        <f>SUM(C40:C45)</f>
        <v>317514.7</v>
      </c>
      <c r="D413" s="43">
        <f t="shared" ref="D413:D414" si="589">B413+C413</f>
        <v>347911.80999690003</v>
      </c>
      <c r="E413" s="42">
        <f>SUM(E40:E45)</f>
        <v>191.8</v>
      </c>
      <c r="F413" s="42">
        <f>SUM(F40:F45)</f>
        <v>90415</v>
      </c>
      <c r="G413" s="14">
        <f t="shared" ref="G413:G414" si="590">E413+F413</f>
        <v>90606.8</v>
      </c>
      <c r="H413" s="15">
        <f t="shared" ref="H413:H414" si="591">D413+G413</f>
        <v>438518.60999690002</v>
      </c>
      <c r="I413" s="46"/>
      <c r="M413" s="2"/>
      <c r="N413" s="2"/>
      <c r="O413" s="2"/>
      <c r="P413" s="2"/>
      <c r="Q413" s="2"/>
      <c r="R413" s="2"/>
    </row>
    <row r="414" spans="1:18" ht="16.5" customHeight="1">
      <c r="A414" s="41" t="s">
        <v>87</v>
      </c>
      <c r="B414" s="42">
        <f>SUM(B46:B51)</f>
        <v>113231.9999868</v>
      </c>
      <c r="C414" s="42">
        <f>SUM(C46:C51)</f>
        <v>539123.29</v>
      </c>
      <c r="D414" s="43">
        <f t="shared" si="589"/>
        <v>652355.28998680005</v>
      </c>
      <c r="E414" s="42">
        <f>SUM(E46:E51)</f>
        <v>196.7</v>
      </c>
      <c r="F414" s="42">
        <f>SUM(F46:F51)</f>
        <v>124651</v>
      </c>
      <c r="G414" s="14">
        <f t="shared" si="590"/>
        <v>124847.7</v>
      </c>
      <c r="H414" s="15">
        <f t="shared" si="591"/>
        <v>777202.98998680001</v>
      </c>
      <c r="I414" s="46"/>
      <c r="M414" s="2"/>
      <c r="N414" s="2"/>
      <c r="O414" s="2"/>
      <c r="P414" s="2"/>
      <c r="Q414" s="2"/>
      <c r="R414" s="2"/>
    </row>
    <row r="415" spans="1:18" ht="16.5" customHeight="1">
      <c r="A415" s="90" t="s">
        <v>90</v>
      </c>
      <c r="B415" s="90"/>
      <c r="C415" s="90"/>
      <c r="D415" s="90"/>
      <c r="E415" s="90"/>
      <c r="F415" s="90"/>
      <c r="G415" s="90"/>
      <c r="H415" s="90"/>
      <c r="I415" s="45"/>
      <c r="M415" s="2"/>
      <c r="N415" s="2"/>
      <c r="O415" s="2"/>
      <c r="P415" s="2"/>
      <c r="Q415" s="2"/>
      <c r="R415" s="2"/>
    </row>
    <row r="416" spans="1:18" ht="16.5" customHeight="1">
      <c r="A416" s="41" t="s">
        <v>86</v>
      </c>
      <c r="B416" s="42">
        <f>SUM(B52:B57)</f>
        <v>47346.57549000001</v>
      </c>
      <c r="C416" s="42">
        <f>SUM(C52:C57)</f>
        <v>512015.38509000064</v>
      </c>
      <c r="D416" s="43">
        <f t="shared" ref="D416:D417" si="592">B416+C416</f>
        <v>559361.96058000065</v>
      </c>
      <c r="E416" s="42">
        <f>SUM(E52:E57)</f>
        <v>345.49241000000001</v>
      </c>
      <c r="F416" s="42">
        <f>SUM(F52:F57)</f>
        <v>135406.34999999998</v>
      </c>
      <c r="G416" s="14">
        <f t="shared" ref="G416:G417" si="593">E416+F416</f>
        <v>135751.84240999998</v>
      </c>
      <c r="H416" s="15">
        <f t="shared" ref="H416:H417" si="594">D416+G416</f>
        <v>695113.80299000069</v>
      </c>
      <c r="I416" s="46"/>
      <c r="M416" s="2"/>
      <c r="N416" s="2"/>
      <c r="O416" s="2"/>
      <c r="P416" s="2"/>
      <c r="Q416" s="2"/>
      <c r="R416" s="2"/>
    </row>
    <row r="417" spans="1:18" ht="16.5" customHeight="1">
      <c r="A417" s="41" t="s">
        <v>87</v>
      </c>
      <c r="B417" s="42">
        <f>SUM(B58:B63)</f>
        <v>261324.90441999992</v>
      </c>
      <c r="C417" s="42">
        <f>SUM(C58:C63)</f>
        <v>1374682.4308699996</v>
      </c>
      <c r="D417" s="43">
        <f t="shared" si="592"/>
        <v>1636007.3352899994</v>
      </c>
      <c r="E417" s="42">
        <f>SUM(E58:E63)</f>
        <v>524.26285000000007</v>
      </c>
      <c r="F417" s="42">
        <f>SUM(F58:F63)</f>
        <v>210443</v>
      </c>
      <c r="G417" s="14">
        <f t="shared" si="593"/>
        <v>210967.26285</v>
      </c>
      <c r="H417" s="15">
        <f t="shared" si="594"/>
        <v>1846974.5981399994</v>
      </c>
      <c r="I417" s="46"/>
      <c r="M417" s="2"/>
      <c r="N417" s="2"/>
      <c r="O417" s="2"/>
      <c r="P417" s="2"/>
      <c r="Q417" s="2"/>
      <c r="R417" s="2"/>
    </row>
    <row r="418" spans="1:18" ht="16.5" customHeight="1">
      <c r="A418" s="90" t="s">
        <v>45</v>
      </c>
      <c r="B418" s="90"/>
      <c r="C418" s="90"/>
      <c r="D418" s="90"/>
      <c r="E418" s="90"/>
      <c r="F418" s="90"/>
      <c r="G418" s="90"/>
      <c r="H418" s="90"/>
      <c r="I418" s="45"/>
      <c r="M418" s="2"/>
      <c r="N418" s="2"/>
      <c r="O418" s="2"/>
      <c r="P418" s="2"/>
      <c r="Q418" s="2"/>
      <c r="R418" s="2"/>
    </row>
    <row r="419" spans="1:18" ht="16.5" customHeight="1">
      <c r="A419" s="41" t="s">
        <v>86</v>
      </c>
      <c r="B419" s="42">
        <f>SUM(B64:B69)</f>
        <v>88111.98</v>
      </c>
      <c r="C419" s="42">
        <f>SUM(C64:C69)</f>
        <v>966756.47</v>
      </c>
      <c r="D419" s="43">
        <f t="shared" ref="D419:D420" si="595">B419+C419</f>
        <v>1054868.45</v>
      </c>
      <c r="E419" s="42">
        <f>SUM(E64:E69)</f>
        <v>1206.98</v>
      </c>
      <c r="F419" s="42">
        <f>SUM(F64:F69)</f>
        <v>215240.712</v>
      </c>
      <c r="G419" s="14">
        <f t="shared" ref="G419:G420" si="596">E419+F419</f>
        <v>216447.69200000001</v>
      </c>
      <c r="H419" s="15">
        <f t="shared" ref="H419:H420" si="597">D419+G419</f>
        <v>1271316.142</v>
      </c>
      <c r="I419" s="46"/>
      <c r="M419" s="2"/>
      <c r="N419" s="2"/>
      <c r="O419" s="2"/>
      <c r="P419" s="2"/>
      <c r="Q419" s="2"/>
      <c r="R419" s="2"/>
    </row>
    <row r="420" spans="1:18" ht="16.5" customHeight="1">
      <c r="A420" s="41" t="s">
        <v>87</v>
      </c>
      <c r="B420" s="42">
        <f>SUM(B70:B75)</f>
        <v>88453.949000000008</v>
      </c>
      <c r="C420" s="42">
        <f>SUM(C70:C75)</f>
        <v>805925.94900000002</v>
      </c>
      <c r="D420" s="43">
        <f t="shared" si="595"/>
        <v>894379.89800000004</v>
      </c>
      <c r="E420" s="42">
        <f>SUM(E70:E75)</f>
        <v>1129.9490000000001</v>
      </c>
      <c r="F420" s="42">
        <f>SUM(F70:F75)</f>
        <v>262454.50751000002</v>
      </c>
      <c r="G420" s="14">
        <f t="shared" si="596"/>
        <v>263584.45651000005</v>
      </c>
      <c r="H420" s="15">
        <f t="shared" si="597"/>
        <v>1157964.35451</v>
      </c>
      <c r="I420" s="46"/>
      <c r="M420" s="2"/>
      <c r="N420" s="2"/>
      <c r="O420" s="2"/>
      <c r="P420" s="2"/>
      <c r="Q420" s="2"/>
      <c r="R420" s="2"/>
    </row>
    <row r="421" spans="1:18" ht="16.5" customHeight="1">
      <c r="A421" s="90" t="s">
        <v>91</v>
      </c>
      <c r="B421" s="90"/>
      <c r="C421" s="90"/>
      <c r="D421" s="90"/>
      <c r="E421" s="90"/>
      <c r="F421" s="90"/>
      <c r="G421" s="90"/>
      <c r="H421" s="90"/>
      <c r="I421" s="45"/>
      <c r="M421" s="2"/>
      <c r="N421" s="2"/>
      <c r="O421" s="2"/>
      <c r="P421" s="2"/>
      <c r="Q421" s="2"/>
      <c r="R421" s="2"/>
    </row>
    <row r="422" spans="1:18" ht="16.5" customHeight="1">
      <c r="A422" s="41" t="s">
        <v>86</v>
      </c>
      <c r="B422" s="42">
        <f>SUM(B76:B81)</f>
        <v>32718.939999999995</v>
      </c>
      <c r="C422" s="42">
        <f>SUM(C76:C81)</f>
        <v>523009.94</v>
      </c>
      <c r="D422" s="43">
        <f t="shared" ref="D422:D423" si="598">B422+C422</f>
        <v>555728.88</v>
      </c>
      <c r="E422" s="42">
        <f>SUM(E76:E81)</f>
        <v>1046.94</v>
      </c>
      <c r="F422" s="42">
        <f>SUM(F76:F81)</f>
        <v>207555.40445</v>
      </c>
      <c r="G422" s="14">
        <f t="shared" ref="G422:G423" si="599">E422+F422</f>
        <v>208602.34445</v>
      </c>
      <c r="H422" s="15">
        <f t="shared" ref="H422:H423" si="600">D422+G422</f>
        <v>764331.22444999998</v>
      </c>
      <c r="I422" s="46"/>
      <c r="M422" s="2"/>
      <c r="N422" s="2"/>
      <c r="O422" s="2"/>
      <c r="P422" s="2"/>
      <c r="Q422" s="2"/>
      <c r="R422" s="2"/>
    </row>
    <row r="423" spans="1:18" ht="16.5" customHeight="1">
      <c r="A423" s="41" t="s">
        <v>87</v>
      </c>
      <c r="B423" s="42">
        <f>SUM(B82:B87)</f>
        <v>61008.939999999995</v>
      </c>
      <c r="C423" s="42">
        <f>SUM(C82:C87)</f>
        <v>1074102.94</v>
      </c>
      <c r="D423" s="43">
        <f t="shared" si="598"/>
        <v>1135111.8799999999</v>
      </c>
      <c r="E423" s="42">
        <f>SUM(E82:E87)</f>
        <v>906.94</v>
      </c>
      <c r="F423" s="42">
        <f>SUM(F82:F87)</f>
        <v>193332.77900000001</v>
      </c>
      <c r="G423" s="14">
        <f t="shared" si="599"/>
        <v>194239.71900000001</v>
      </c>
      <c r="H423" s="15">
        <f t="shared" si="600"/>
        <v>1329351.5989999999</v>
      </c>
      <c r="I423" s="46"/>
      <c r="M423" s="2"/>
      <c r="N423" s="2"/>
      <c r="O423" s="2"/>
      <c r="P423" s="2"/>
      <c r="Q423" s="2"/>
      <c r="R423" s="2"/>
    </row>
    <row r="424" spans="1:18" ht="16.5" customHeight="1">
      <c r="A424" s="90" t="s">
        <v>44</v>
      </c>
      <c r="B424" s="90"/>
      <c r="C424" s="90"/>
      <c r="D424" s="90"/>
      <c r="E424" s="90"/>
      <c r="F424" s="90"/>
      <c r="G424" s="90"/>
      <c r="H424" s="90"/>
      <c r="I424" s="45"/>
      <c r="M424" s="2"/>
      <c r="N424" s="2"/>
      <c r="O424" s="2"/>
      <c r="P424" s="2"/>
      <c r="Q424" s="2"/>
      <c r="R424" s="2"/>
    </row>
    <row r="425" spans="1:18" ht="16.5" customHeight="1">
      <c r="A425" s="41" t="s">
        <v>86</v>
      </c>
      <c r="B425" s="42">
        <f>SUM(B88:B93)</f>
        <v>29912.959999999999</v>
      </c>
      <c r="C425" s="42">
        <f>SUM(C88:C93)</f>
        <v>1352525.45</v>
      </c>
      <c r="D425" s="43">
        <f t="shared" ref="D425:D426" si="601">B425+C425</f>
        <v>1382438.41</v>
      </c>
      <c r="E425" s="42">
        <f>SUM(E88:E93)</f>
        <v>509.96000000000004</v>
      </c>
      <c r="F425" s="42">
        <f>SUM(F88:F93)</f>
        <v>151267.87900000002</v>
      </c>
      <c r="G425" s="14">
        <f t="shared" ref="G425:G426" si="602">E425+F425</f>
        <v>151777.83900000001</v>
      </c>
      <c r="H425" s="15">
        <f t="shared" ref="H425:H426" si="603">D425+G425</f>
        <v>1534216.2489999998</v>
      </c>
      <c r="I425" s="46"/>
      <c r="M425" s="2"/>
      <c r="N425" s="2"/>
      <c r="O425" s="2"/>
      <c r="P425" s="2"/>
      <c r="Q425" s="2"/>
      <c r="R425" s="2"/>
    </row>
    <row r="426" spans="1:18" ht="16.5" customHeight="1">
      <c r="A426" s="41" t="s">
        <v>87</v>
      </c>
      <c r="B426" s="42">
        <f>SUM(B94:B99)</f>
        <v>26572</v>
      </c>
      <c r="C426" s="42">
        <f>SUM(C94:C99)</f>
        <v>1315907</v>
      </c>
      <c r="D426" s="43">
        <f t="shared" si="601"/>
        <v>1342479</v>
      </c>
      <c r="E426" s="42">
        <f>SUM(E94:E99)</f>
        <v>496</v>
      </c>
      <c r="F426" s="42">
        <f>SUM(F94:F99)</f>
        <v>217502.07</v>
      </c>
      <c r="G426" s="14">
        <f t="shared" si="602"/>
        <v>217998.07</v>
      </c>
      <c r="H426" s="15">
        <f t="shared" si="603"/>
        <v>1560477.07</v>
      </c>
      <c r="I426" s="46"/>
      <c r="M426" s="2"/>
      <c r="N426" s="2"/>
      <c r="O426" s="2"/>
      <c r="P426" s="2"/>
      <c r="Q426" s="2"/>
      <c r="R426" s="2"/>
    </row>
    <row r="427" spans="1:18" ht="16.5" customHeight="1">
      <c r="A427" s="90" t="s">
        <v>92</v>
      </c>
      <c r="B427" s="90"/>
      <c r="C427" s="90"/>
      <c r="D427" s="90"/>
      <c r="E427" s="90"/>
      <c r="F427" s="90"/>
      <c r="G427" s="90"/>
      <c r="H427" s="90"/>
      <c r="I427" s="45"/>
      <c r="M427" s="2"/>
      <c r="N427" s="2"/>
      <c r="O427" s="2"/>
      <c r="P427" s="2"/>
      <c r="Q427" s="2"/>
      <c r="R427" s="2"/>
    </row>
    <row r="428" spans="1:18" ht="16.5" customHeight="1">
      <c r="A428" s="41" t="s">
        <v>86</v>
      </c>
      <c r="B428" s="42">
        <f>SUM(B100:B105)</f>
        <v>33341</v>
      </c>
      <c r="C428" s="42">
        <f>SUM(C100:C105)</f>
        <v>994890</v>
      </c>
      <c r="D428" s="43">
        <f t="shared" ref="D428:D429" si="604">B428+C428</f>
        <v>1028231</v>
      </c>
      <c r="E428" s="42">
        <f>SUM(E100:E105)</f>
        <v>239</v>
      </c>
      <c r="F428" s="42">
        <f>SUM(F100:F105)</f>
        <v>132952.97591000001</v>
      </c>
      <c r="G428" s="14">
        <f t="shared" ref="G428:G429" si="605">E428+F428</f>
        <v>133191.97591000001</v>
      </c>
      <c r="H428" s="15">
        <f t="shared" ref="H428:H429" si="606">D428+G428</f>
        <v>1161422.97591</v>
      </c>
      <c r="I428" s="46"/>
      <c r="M428" s="2"/>
      <c r="N428" s="2"/>
      <c r="O428" s="2"/>
      <c r="P428" s="2"/>
      <c r="Q428" s="2"/>
      <c r="R428" s="2"/>
    </row>
    <row r="429" spans="1:18" ht="16.5" customHeight="1">
      <c r="A429" s="41" t="s">
        <v>87</v>
      </c>
      <c r="B429" s="42">
        <f>SUM(B106:B111)</f>
        <v>63374</v>
      </c>
      <c r="C429" s="42">
        <f>SUM(C106:C111)</f>
        <v>1244595</v>
      </c>
      <c r="D429" s="43">
        <f t="shared" si="604"/>
        <v>1307969</v>
      </c>
      <c r="E429" s="42">
        <f>SUM(E106:E111)</f>
        <v>302</v>
      </c>
      <c r="F429" s="42">
        <f>SUM(F106:F111)</f>
        <v>126422.30883000002</v>
      </c>
      <c r="G429" s="14">
        <f t="shared" si="605"/>
        <v>126724.30883000002</v>
      </c>
      <c r="H429" s="15">
        <f t="shared" si="606"/>
        <v>1434693.30883</v>
      </c>
      <c r="I429" s="46"/>
      <c r="M429" s="2"/>
      <c r="N429" s="2"/>
      <c r="O429" s="2"/>
      <c r="P429" s="2"/>
      <c r="Q429" s="2"/>
      <c r="R429" s="2"/>
    </row>
    <row r="430" spans="1:18" ht="16.5" customHeight="1">
      <c r="A430" s="90" t="s">
        <v>93</v>
      </c>
      <c r="B430" s="90"/>
      <c r="C430" s="90"/>
      <c r="D430" s="90"/>
      <c r="E430" s="90"/>
      <c r="F430" s="90"/>
      <c r="G430" s="90"/>
      <c r="H430" s="90"/>
      <c r="I430" s="45"/>
      <c r="M430" s="2"/>
      <c r="N430" s="2"/>
      <c r="O430" s="2"/>
      <c r="P430" s="2"/>
      <c r="Q430" s="2"/>
      <c r="R430" s="2"/>
    </row>
    <row r="431" spans="1:18" ht="16.5" customHeight="1">
      <c r="A431" s="41" t="s">
        <v>86</v>
      </c>
      <c r="B431" s="42">
        <f>SUM(B112:B117)</f>
        <v>107474</v>
      </c>
      <c r="C431" s="42">
        <f>SUM(C112:C117)</f>
        <v>1034622</v>
      </c>
      <c r="D431" s="43">
        <f t="shared" ref="D431:D432" si="607">B431+C431</f>
        <v>1142096</v>
      </c>
      <c r="E431" s="42">
        <f>SUM(E112:E117)</f>
        <v>224</v>
      </c>
      <c r="F431" s="42">
        <f>SUM(F112:F117)</f>
        <v>104720.91926000001</v>
      </c>
      <c r="G431" s="14">
        <f t="shared" ref="G431:G432" si="608">E431+F431</f>
        <v>104944.91926000001</v>
      </c>
      <c r="H431" s="15">
        <f t="shared" ref="H431:H432" si="609">D431+G431</f>
        <v>1247040.9192600001</v>
      </c>
      <c r="I431" s="46"/>
      <c r="M431" s="2"/>
      <c r="N431" s="2"/>
      <c r="O431" s="2"/>
      <c r="P431" s="2"/>
      <c r="Q431" s="2"/>
      <c r="R431" s="2"/>
    </row>
    <row r="432" spans="1:18" ht="16.5" customHeight="1">
      <c r="A432" s="41" t="s">
        <v>87</v>
      </c>
      <c r="B432" s="42">
        <f>SUM(B118:B123)</f>
        <v>83929.45</v>
      </c>
      <c r="C432" s="42">
        <f>SUM(C118:C123)</f>
        <v>994129.45</v>
      </c>
      <c r="D432" s="43">
        <f t="shared" si="607"/>
        <v>1078058.8999999999</v>
      </c>
      <c r="E432" s="42">
        <f>SUM(E118:E123)</f>
        <v>189</v>
      </c>
      <c r="F432" s="42">
        <f>SUM(F118:F123)</f>
        <v>119062.92567</v>
      </c>
      <c r="G432" s="14">
        <f t="shared" si="608"/>
        <v>119251.92567</v>
      </c>
      <c r="H432" s="15">
        <f t="shared" si="609"/>
        <v>1197310.8256699999</v>
      </c>
      <c r="I432" s="46"/>
      <c r="M432" s="2"/>
      <c r="N432" s="2"/>
      <c r="O432" s="2"/>
      <c r="P432" s="2"/>
      <c r="Q432" s="2"/>
      <c r="R432" s="2"/>
    </row>
    <row r="433" spans="1:18" ht="16.5" customHeight="1">
      <c r="A433" s="90" t="s">
        <v>94</v>
      </c>
      <c r="B433" s="90"/>
      <c r="C433" s="90"/>
      <c r="D433" s="90"/>
      <c r="E433" s="90"/>
      <c r="F433" s="90"/>
      <c r="G433" s="90"/>
      <c r="H433" s="90"/>
      <c r="I433" s="45"/>
      <c r="M433" s="2"/>
      <c r="N433" s="2"/>
      <c r="O433" s="2"/>
      <c r="P433" s="2"/>
      <c r="Q433" s="2"/>
      <c r="R433" s="2"/>
    </row>
    <row r="434" spans="1:18" ht="16.5" customHeight="1">
      <c r="A434" s="41" t="s">
        <v>86</v>
      </c>
      <c r="B434" s="42">
        <f>SUM(B124:B129)</f>
        <v>22215.544350000004</v>
      </c>
      <c r="C434" s="42">
        <f>SUM(C124:C129)</f>
        <v>782652.372172378</v>
      </c>
      <c r="D434" s="43">
        <f t="shared" ref="D434:D435" si="610">B434+C434</f>
        <v>804867.91652237799</v>
      </c>
      <c r="E434" s="42">
        <f>SUM(E124:E129)</f>
        <v>664.07500000000005</v>
      </c>
      <c r="F434" s="42">
        <f>SUM(F124:F129)</f>
        <v>97196.224299999987</v>
      </c>
      <c r="G434" s="14">
        <f t="shared" ref="G434:G435" si="611">E434+F434</f>
        <v>97860.299299999984</v>
      </c>
      <c r="H434" s="15">
        <f t="shared" ref="H434:H435" si="612">D434+G434</f>
        <v>902728.21582237794</v>
      </c>
      <c r="I434" s="46"/>
      <c r="M434" s="2"/>
      <c r="N434" s="2"/>
      <c r="O434" s="2"/>
      <c r="P434" s="2"/>
      <c r="Q434" s="2"/>
      <c r="R434" s="2"/>
    </row>
    <row r="435" spans="1:18" ht="16.5" customHeight="1">
      <c r="A435" s="41" t="s">
        <v>87</v>
      </c>
      <c r="B435" s="42">
        <f>SUM(B130:B135)</f>
        <v>17755.16302</v>
      </c>
      <c r="C435" s="42">
        <f>SUM(C130:C135)</f>
        <v>735691.41019752505</v>
      </c>
      <c r="D435" s="43">
        <f t="shared" si="610"/>
        <v>753446.57321752503</v>
      </c>
      <c r="E435" s="42">
        <f>SUM(E130:E135)</f>
        <v>636.91879999999992</v>
      </c>
      <c r="F435" s="42">
        <f>SUM(F130:F135)</f>
        <v>118517.21703</v>
      </c>
      <c r="G435" s="14">
        <f t="shared" si="611"/>
        <v>119154.13583</v>
      </c>
      <c r="H435" s="15">
        <f t="shared" si="612"/>
        <v>872600.70904752507</v>
      </c>
      <c r="I435" s="46"/>
      <c r="M435" s="2"/>
      <c r="N435" s="2"/>
      <c r="O435" s="2"/>
      <c r="P435" s="2"/>
      <c r="Q435" s="2"/>
      <c r="R435" s="2"/>
    </row>
    <row r="436" spans="1:18" ht="16.5" customHeight="1">
      <c r="A436" s="90" t="s">
        <v>95</v>
      </c>
      <c r="B436" s="90"/>
      <c r="C436" s="90"/>
      <c r="D436" s="90"/>
      <c r="E436" s="90"/>
      <c r="F436" s="90"/>
      <c r="G436" s="90"/>
      <c r="H436" s="90"/>
      <c r="I436" s="45"/>
      <c r="M436" s="2"/>
      <c r="N436" s="2"/>
      <c r="O436" s="2"/>
      <c r="P436" s="2"/>
      <c r="Q436" s="2"/>
      <c r="R436" s="2"/>
    </row>
    <row r="437" spans="1:18" ht="16.5" customHeight="1">
      <c r="A437" s="41" t="s">
        <v>86</v>
      </c>
      <c r="B437" s="42">
        <f>SUM(B136:B141)</f>
        <v>7813.1737599999997</v>
      </c>
      <c r="C437" s="42">
        <f>SUM(C136:C141)</f>
        <v>585620.01083000004</v>
      </c>
      <c r="D437" s="43">
        <f t="shared" ref="D437:D438" si="613">B437+C437</f>
        <v>593433.18459000008</v>
      </c>
      <c r="E437" s="42">
        <f>SUM(E136:E141)</f>
        <v>59.59008</v>
      </c>
      <c r="F437" s="42">
        <f>SUM(F136:F141)</f>
        <v>113142.41465000001</v>
      </c>
      <c r="G437" s="14">
        <f t="shared" ref="G437:G438" si="614">E437+F437</f>
        <v>113202.00473</v>
      </c>
      <c r="H437" s="15">
        <f t="shared" ref="H437:H438" si="615">D437+G437</f>
        <v>706635.18932000012</v>
      </c>
      <c r="I437" s="46"/>
      <c r="M437" s="2"/>
      <c r="N437" s="2"/>
      <c r="O437" s="2"/>
      <c r="P437" s="2"/>
      <c r="Q437" s="2"/>
      <c r="R437" s="2"/>
    </row>
    <row r="438" spans="1:18" ht="16.5" customHeight="1">
      <c r="A438" s="41" t="s">
        <v>87</v>
      </c>
      <c r="B438" s="42">
        <f>SUM(B142:B147)</f>
        <v>27115.455750000008</v>
      </c>
      <c r="C438" s="42">
        <f>SUM(C142:C147)</f>
        <v>599681.76815000025</v>
      </c>
      <c r="D438" s="43">
        <f t="shared" si="613"/>
        <v>626797.22390000022</v>
      </c>
      <c r="E438" s="42">
        <f>SUM(E142:E147)</f>
        <v>1864.38309</v>
      </c>
      <c r="F438" s="42">
        <f>SUM(F142:F147)</f>
        <v>96989.348560000013</v>
      </c>
      <c r="G438" s="14">
        <f t="shared" si="614"/>
        <v>98853.731650000016</v>
      </c>
      <c r="H438" s="15">
        <f t="shared" si="615"/>
        <v>725650.95555000019</v>
      </c>
      <c r="I438" s="46"/>
      <c r="M438" s="2"/>
      <c r="N438" s="2"/>
      <c r="O438" s="2"/>
      <c r="P438" s="2"/>
      <c r="Q438" s="2"/>
      <c r="R438" s="2"/>
    </row>
    <row r="439" spans="1:18" ht="16.5" customHeight="1">
      <c r="A439" s="90" t="s">
        <v>49</v>
      </c>
      <c r="B439" s="90"/>
      <c r="C439" s="90"/>
      <c r="D439" s="90"/>
      <c r="E439" s="90"/>
      <c r="F439" s="90"/>
      <c r="G439" s="90"/>
      <c r="H439" s="90"/>
      <c r="I439" s="45"/>
      <c r="M439" s="2"/>
      <c r="N439" s="2"/>
      <c r="O439" s="2"/>
      <c r="P439" s="2"/>
      <c r="Q439" s="2"/>
      <c r="R439" s="2"/>
    </row>
    <row r="440" spans="1:18" ht="16.5" customHeight="1">
      <c r="A440" s="41" t="s">
        <v>86</v>
      </c>
      <c r="B440" s="42">
        <f>SUM(B148:B153)</f>
        <v>42535.835720000003</v>
      </c>
      <c r="C440" s="42">
        <f>SUM(C148:C153)</f>
        <v>417141.56725000002</v>
      </c>
      <c r="D440" s="43">
        <f t="shared" ref="D440:D441" si="616">B440+C440</f>
        <v>459677.40297000005</v>
      </c>
      <c r="E440" s="42">
        <f>SUM(E148:E153)</f>
        <v>1295.5934500000001</v>
      </c>
      <c r="F440" s="42">
        <f>SUM(F148:F153)</f>
        <v>84846.967430000004</v>
      </c>
      <c r="G440" s="14">
        <f t="shared" ref="G440:G441" si="617">E440+F440</f>
        <v>86142.560880000005</v>
      </c>
      <c r="H440" s="15">
        <f t="shared" ref="H440:H441" si="618">D440+G440</f>
        <v>545819.96385000006</v>
      </c>
      <c r="I440" s="46"/>
      <c r="M440" s="2"/>
      <c r="N440" s="2"/>
      <c r="O440" s="2"/>
      <c r="P440" s="2"/>
      <c r="Q440" s="2"/>
      <c r="R440" s="2"/>
    </row>
    <row r="441" spans="1:18" ht="16.5" customHeight="1">
      <c r="A441" s="41" t="s">
        <v>87</v>
      </c>
      <c r="B441" s="42">
        <f>SUM(B154:B159)</f>
        <v>85161.759659999996</v>
      </c>
      <c r="C441" s="42">
        <f>SUM(C154:C159)</f>
        <v>640083.06964</v>
      </c>
      <c r="D441" s="43">
        <f t="shared" si="616"/>
        <v>725244.82929999998</v>
      </c>
      <c r="E441" s="42">
        <f>SUM(E154:E159)</f>
        <v>2577.5423000000001</v>
      </c>
      <c r="F441" s="42">
        <f>SUM(F154:F159)</f>
        <v>94357.631269999998</v>
      </c>
      <c r="G441" s="14">
        <f t="shared" si="617"/>
        <v>96935.173569999999</v>
      </c>
      <c r="H441" s="15">
        <f t="shared" si="618"/>
        <v>822180.00286999997</v>
      </c>
      <c r="I441" s="46"/>
      <c r="M441" s="2"/>
      <c r="N441" s="2"/>
      <c r="O441" s="2"/>
      <c r="P441" s="2"/>
      <c r="Q441" s="2"/>
      <c r="R441" s="2"/>
    </row>
    <row r="442" spans="1:18" ht="16.5" customHeight="1">
      <c r="A442" s="90" t="s">
        <v>96</v>
      </c>
      <c r="B442" s="90"/>
      <c r="C442" s="90"/>
      <c r="D442" s="90"/>
      <c r="E442" s="90"/>
      <c r="F442" s="90"/>
      <c r="G442" s="90"/>
      <c r="H442" s="90"/>
      <c r="I442" s="45"/>
      <c r="M442" s="2"/>
      <c r="N442" s="2"/>
      <c r="O442" s="2"/>
      <c r="P442" s="2"/>
      <c r="Q442" s="2"/>
      <c r="R442" s="2"/>
    </row>
    <row r="443" spans="1:18" ht="16.5" customHeight="1">
      <c r="A443" s="41" t="s">
        <v>86</v>
      </c>
      <c r="B443" s="42">
        <f>SUM(B160:B165)</f>
        <v>70075.31796</v>
      </c>
      <c r="C443" s="42">
        <f>SUM(C160:C165)</f>
        <v>537119.49449000007</v>
      </c>
      <c r="D443" s="43">
        <f t="shared" ref="D443:D444" si="619">B443+C443</f>
        <v>607194.81245000008</v>
      </c>
      <c r="E443" s="42">
        <f>SUM(E160:E165)</f>
        <v>3086.5848000000001</v>
      </c>
      <c r="F443" s="42">
        <f>SUM(F160:F165)</f>
        <v>100751.039</v>
      </c>
      <c r="G443" s="14">
        <f t="shared" ref="G443:G444" si="620">E443+F443</f>
        <v>103837.6238</v>
      </c>
      <c r="H443" s="15">
        <f t="shared" ref="H443:H444" si="621">D443+G443</f>
        <v>711032.43625000003</v>
      </c>
      <c r="I443" s="46"/>
      <c r="M443" s="2"/>
      <c r="N443" s="2"/>
      <c r="O443" s="2"/>
      <c r="P443" s="2"/>
      <c r="Q443" s="2"/>
      <c r="R443" s="2"/>
    </row>
    <row r="444" spans="1:18" ht="16.5" customHeight="1">
      <c r="A444" s="41" t="s">
        <v>87</v>
      </c>
      <c r="B444" s="42">
        <f>SUM(B166:B171)</f>
        <v>45146.5193</v>
      </c>
      <c r="C444" s="42">
        <f>SUM(C166:C171)</f>
        <v>649605.74597000005</v>
      </c>
      <c r="D444" s="43">
        <f t="shared" si="619"/>
        <v>694752.26527000009</v>
      </c>
      <c r="E444" s="42">
        <f>SUM(E166:E171)</f>
        <v>4904.6153799999993</v>
      </c>
      <c r="F444" s="42">
        <f>SUM(F166:F171)</f>
        <v>124554.959</v>
      </c>
      <c r="G444" s="14">
        <f t="shared" si="620"/>
        <v>129459.57438000001</v>
      </c>
      <c r="H444" s="15">
        <f t="shared" si="621"/>
        <v>824211.8396500001</v>
      </c>
      <c r="I444" s="46"/>
      <c r="M444" s="2"/>
      <c r="N444" s="2"/>
      <c r="O444" s="2"/>
      <c r="P444" s="2"/>
      <c r="Q444" s="2"/>
      <c r="R444" s="2"/>
    </row>
    <row r="445" spans="1:18" ht="16.5" customHeight="1">
      <c r="A445" s="90" t="s">
        <v>97</v>
      </c>
      <c r="B445" s="90"/>
      <c r="C445" s="90"/>
      <c r="D445" s="90"/>
      <c r="E445" s="90"/>
      <c r="F445" s="90"/>
      <c r="G445" s="90"/>
      <c r="H445" s="90"/>
      <c r="I445" s="45"/>
      <c r="M445" s="2"/>
      <c r="N445" s="2"/>
      <c r="O445" s="2"/>
      <c r="P445" s="2"/>
      <c r="Q445" s="2"/>
      <c r="R445" s="2"/>
    </row>
    <row r="446" spans="1:18" ht="16.5" customHeight="1">
      <c r="A446" s="41" t="s">
        <v>86</v>
      </c>
      <c r="B446" s="42">
        <f>SUM(B172:B177)</f>
        <v>14970.9699</v>
      </c>
      <c r="C446" s="42">
        <f>SUM(C172:C177)</f>
        <v>710910.56402000005</v>
      </c>
      <c r="D446" s="43">
        <f t="shared" ref="D446:D447" si="622">B446+C446</f>
        <v>725881.53392000007</v>
      </c>
      <c r="E446" s="42">
        <f>SUM(E172:E177)</f>
        <v>3018.75846</v>
      </c>
      <c r="F446" s="42">
        <f>SUM(F172:F177)</f>
        <v>140433.77928000002</v>
      </c>
      <c r="G446" s="14">
        <f t="shared" ref="G446:G447" si="623">E446+F446</f>
        <v>143452.53774000003</v>
      </c>
      <c r="H446" s="15">
        <f t="shared" ref="H446:H447" si="624">D446+G446</f>
        <v>869334.07166000013</v>
      </c>
      <c r="I446" s="46"/>
      <c r="M446" s="2"/>
      <c r="N446" s="2"/>
      <c r="O446" s="2"/>
      <c r="P446" s="2"/>
      <c r="Q446" s="2"/>
      <c r="R446" s="2"/>
    </row>
    <row r="447" spans="1:18" ht="16.5" customHeight="1">
      <c r="A447" s="41" t="s">
        <v>87</v>
      </c>
      <c r="B447" s="42">
        <f>SUM(B178:B183)</f>
        <v>20364.49439</v>
      </c>
      <c r="C447" s="42">
        <f>SUM(C178:C183)</f>
        <v>982517.36167000001</v>
      </c>
      <c r="D447" s="43">
        <f t="shared" si="622"/>
        <v>1002881.85606</v>
      </c>
      <c r="E447" s="42">
        <f>SUM(E178:E183)</f>
        <v>3357.38607</v>
      </c>
      <c r="F447" s="42">
        <f>SUM(F178:F183)</f>
        <v>147349.75735999999</v>
      </c>
      <c r="G447" s="14">
        <f t="shared" si="623"/>
        <v>150707.14343</v>
      </c>
      <c r="H447" s="15">
        <f t="shared" si="624"/>
        <v>1153588.9994900001</v>
      </c>
      <c r="I447" s="46"/>
      <c r="M447" s="2"/>
      <c r="N447" s="2"/>
      <c r="O447" s="2"/>
      <c r="P447" s="2"/>
      <c r="Q447" s="2"/>
      <c r="R447" s="2"/>
    </row>
    <row r="448" spans="1:18" ht="16.5" customHeight="1">
      <c r="A448" s="90" t="s">
        <v>52</v>
      </c>
      <c r="B448" s="90"/>
      <c r="C448" s="90"/>
      <c r="D448" s="90"/>
      <c r="E448" s="90"/>
      <c r="F448" s="90"/>
      <c r="G448" s="90"/>
      <c r="H448" s="90"/>
      <c r="I448" s="45"/>
      <c r="M448" s="2"/>
      <c r="N448" s="2"/>
      <c r="O448" s="2"/>
      <c r="P448" s="2"/>
      <c r="Q448" s="2"/>
      <c r="R448" s="2"/>
    </row>
    <row r="449" spans="1:18" ht="16.5" customHeight="1">
      <c r="A449" s="41" t="s">
        <v>86</v>
      </c>
      <c r="B449" s="42">
        <f>SUM(B184:B189)</f>
        <v>25118.006110000002</v>
      </c>
      <c r="C449" s="42">
        <f>SUM(C184:C189)</f>
        <v>1224570.7735899999</v>
      </c>
      <c r="D449" s="43">
        <f t="shared" ref="D449:D450" si="625">B449+C449</f>
        <v>1249688.7796999998</v>
      </c>
      <c r="E449" s="42">
        <f>SUM(E184:E189)</f>
        <v>6326.40463</v>
      </c>
      <c r="F449" s="42">
        <f>SUM(F184:F189)</f>
        <v>173949.81748</v>
      </c>
      <c r="G449" s="14">
        <f t="shared" ref="G449:G450" si="626">E449+F449</f>
        <v>180276.22211</v>
      </c>
      <c r="H449" s="15">
        <f t="shared" ref="H449:H450" si="627">D449+G449</f>
        <v>1429965.0018099998</v>
      </c>
      <c r="I449" s="46"/>
      <c r="M449" s="2"/>
      <c r="N449" s="2"/>
      <c r="O449" s="2"/>
      <c r="P449" s="2"/>
      <c r="Q449" s="2"/>
      <c r="R449" s="2"/>
    </row>
    <row r="450" spans="1:18" ht="16.5" customHeight="1">
      <c r="A450" s="41" t="s">
        <v>87</v>
      </c>
      <c r="B450" s="42">
        <f>SUM(B190:B195)</f>
        <v>49614.266520000005</v>
      </c>
      <c r="C450" s="42">
        <f>SUM(C190:C195)</f>
        <v>1220173.0444799999</v>
      </c>
      <c r="D450" s="43">
        <f t="shared" si="625"/>
        <v>1269787.311</v>
      </c>
      <c r="E450" s="42">
        <f>SUM(E190:E195)</f>
        <v>8115.3880699999991</v>
      </c>
      <c r="F450" s="42">
        <f>SUM(F190:F195)</f>
        <v>211174.30424</v>
      </c>
      <c r="G450" s="14">
        <f t="shared" si="626"/>
        <v>219289.69230999998</v>
      </c>
      <c r="H450" s="15">
        <f t="shared" si="627"/>
        <v>1489077.0033100001</v>
      </c>
      <c r="I450" s="46"/>
      <c r="M450" s="2"/>
      <c r="N450" s="2"/>
      <c r="O450" s="2"/>
      <c r="P450" s="2"/>
      <c r="Q450" s="2"/>
      <c r="R450" s="2"/>
    </row>
    <row r="451" spans="1:18" ht="16.5" customHeight="1">
      <c r="A451" s="90" t="s">
        <v>98</v>
      </c>
      <c r="B451" s="90"/>
      <c r="C451" s="90"/>
      <c r="D451" s="90"/>
      <c r="E451" s="90"/>
      <c r="F451" s="90"/>
      <c r="G451" s="90"/>
      <c r="H451" s="90"/>
      <c r="I451" s="45"/>
      <c r="M451" s="2"/>
      <c r="N451" s="2"/>
      <c r="O451" s="2"/>
      <c r="P451" s="2"/>
      <c r="Q451" s="2"/>
      <c r="R451" s="2"/>
    </row>
    <row r="452" spans="1:18" ht="16.5" customHeight="1">
      <c r="A452" s="41" t="s">
        <v>86</v>
      </c>
      <c r="B452" s="42">
        <f>SUM(B196:B201)</f>
        <v>21744.873629999998</v>
      </c>
      <c r="C452" s="42">
        <f>SUM(C196:C201)</f>
        <v>1192880.5591300002</v>
      </c>
      <c r="D452" s="43">
        <f t="shared" ref="D452:D453" si="628">B452+C452</f>
        <v>1214625.4327600002</v>
      </c>
      <c r="E452" s="42">
        <f>SUM(E196:E201)</f>
        <v>12240.027840000001</v>
      </c>
      <c r="F452" s="42">
        <f>SUM(F196:F201)</f>
        <v>182578.90921999997</v>
      </c>
      <c r="G452" s="14">
        <f t="shared" ref="G452:G453" si="629">E452+F452</f>
        <v>194818.93705999997</v>
      </c>
      <c r="H452" s="15">
        <f t="shared" ref="H452:H453" si="630">D452+G452</f>
        <v>1409444.3698200001</v>
      </c>
      <c r="I452" s="46"/>
      <c r="M452" s="2"/>
      <c r="N452" s="2"/>
      <c r="O452" s="2"/>
      <c r="P452" s="2"/>
      <c r="Q452" s="2"/>
      <c r="R452" s="2"/>
    </row>
    <row r="453" spans="1:18" ht="16.5" customHeight="1">
      <c r="A453" s="41" t="s">
        <v>87</v>
      </c>
      <c r="B453" s="42">
        <f>SUM(B202:B207)</f>
        <v>93320.507910000015</v>
      </c>
      <c r="C453" s="42">
        <f>SUM(C202:C207)</f>
        <v>1582076.4384999999</v>
      </c>
      <c r="D453" s="43">
        <f t="shared" si="628"/>
        <v>1675396.9464099999</v>
      </c>
      <c r="E453" s="42">
        <f>SUM(E202:E207)</f>
        <v>8313.8087599999999</v>
      </c>
      <c r="F453" s="42">
        <f>SUM(F202:F207)</f>
        <v>206136.76537000001</v>
      </c>
      <c r="G453" s="14">
        <f t="shared" si="629"/>
        <v>214450.57413000002</v>
      </c>
      <c r="H453" s="15">
        <f t="shared" si="630"/>
        <v>1889847.5205399999</v>
      </c>
      <c r="I453" s="46"/>
      <c r="M453" s="2"/>
      <c r="N453" s="2"/>
      <c r="O453" s="2"/>
      <c r="P453" s="2"/>
      <c r="Q453" s="2"/>
      <c r="R453" s="2"/>
    </row>
    <row r="454" spans="1:18" ht="16.5" customHeight="1">
      <c r="A454" s="90" t="s">
        <v>99</v>
      </c>
      <c r="B454" s="90"/>
      <c r="C454" s="90"/>
      <c r="D454" s="90"/>
      <c r="E454" s="90"/>
      <c r="F454" s="90"/>
      <c r="G454" s="90"/>
      <c r="H454" s="90"/>
      <c r="I454" s="45"/>
      <c r="M454" s="2"/>
      <c r="N454" s="2"/>
      <c r="O454" s="2"/>
      <c r="P454" s="2"/>
      <c r="Q454" s="2"/>
      <c r="R454" s="2"/>
    </row>
    <row r="455" spans="1:18" ht="16.5" customHeight="1">
      <c r="A455" s="41" t="s">
        <v>86</v>
      </c>
      <c r="B455" s="42">
        <f>SUM(B208:B213)</f>
        <v>39491.070570000003</v>
      </c>
      <c r="C455" s="42">
        <f>SUM(C208:C213)</f>
        <v>1564851.29948</v>
      </c>
      <c r="D455" s="43">
        <f t="shared" ref="D455:D456" si="631">B455+C455</f>
        <v>1604342.37005</v>
      </c>
      <c r="E455" s="42">
        <f>SUM(E208:E213)</f>
        <v>5011.3721299999997</v>
      </c>
      <c r="F455" s="42">
        <f>SUM(F208:F213)</f>
        <v>224847.53798000002</v>
      </c>
      <c r="G455" s="14">
        <f t="shared" ref="G455:G456" si="632">E455+F455</f>
        <v>229858.91011000003</v>
      </c>
      <c r="H455" s="15">
        <f t="shared" ref="H455:H456" si="633">D455+G455</f>
        <v>1834201.2801600001</v>
      </c>
      <c r="I455" s="46"/>
      <c r="M455" s="2"/>
      <c r="N455" s="2"/>
      <c r="O455" s="2"/>
      <c r="P455" s="2"/>
      <c r="Q455" s="2"/>
      <c r="R455" s="2"/>
    </row>
    <row r="456" spans="1:18" ht="16.5" customHeight="1">
      <c r="A456" s="41" t="s">
        <v>87</v>
      </c>
      <c r="B456" s="42">
        <f>SUM(B214:B219)</f>
        <v>114133.09615</v>
      </c>
      <c r="C456" s="42">
        <f>SUM(C214:C219)</f>
        <v>1644866.74768</v>
      </c>
      <c r="D456" s="43">
        <f t="shared" si="631"/>
        <v>1758999.8438300001</v>
      </c>
      <c r="E456" s="42">
        <f>SUM(E214:E219)</f>
        <v>15901.34986</v>
      </c>
      <c r="F456" s="42">
        <f>SUM(F214:F219)</f>
        <v>264490.37739000004</v>
      </c>
      <c r="G456" s="14">
        <f t="shared" si="632"/>
        <v>280391.72725000005</v>
      </c>
      <c r="H456" s="15">
        <f t="shared" si="633"/>
        <v>2039391.5710800001</v>
      </c>
      <c r="I456" s="46"/>
      <c r="M456" s="2"/>
      <c r="N456" s="2"/>
      <c r="O456" s="2"/>
      <c r="P456" s="2"/>
      <c r="Q456" s="2"/>
      <c r="R456" s="2"/>
    </row>
    <row r="457" spans="1:18" ht="16.5" customHeight="1">
      <c r="A457" s="90" t="s">
        <v>51</v>
      </c>
      <c r="B457" s="90"/>
      <c r="C457" s="90"/>
      <c r="D457" s="90"/>
      <c r="E457" s="90"/>
      <c r="F457" s="90"/>
      <c r="G457" s="90"/>
      <c r="H457" s="90"/>
      <c r="I457" s="45"/>
      <c r="M457" s="2"/>
      <c r="N457" s="2"/>
      <c r="O457" s="2"/>
      <c r="P457" s="2"/>
      <c r="Q457" s="2"/>
      <c r="R457" s="2"/>
    </row>
    <row r="458" spans="1:18" ht="16.5" customHeight="1">
      <c r="A458" s="41" t="s">
        <v>86</v>
      </c>
      <c r="B458" s="42">
        <f>SUM(B220:B225)</f>
        <v>98950.086049999998</v>
      </c>
      <c r="C458" s="42">
        <f>SUM(C220:C225)</f>
        <v>1684055.4204899999</v>
      </c>
      <c r="D458" s="43">
        <f t="shared" ref="D458:D459" si="634">B458+C458</f>
        <v>1783005.50654</v>
      </c>
      <c r="E458" s="42">
        <f>SUM(E220:E225)</f>
        <v>17484.44371</v>
      </c>
      <c r="F458" s="42">
        <f>SUM(F220:F225)</f>
        <v>298802.64208999998</v>
      </c>
      <c r="G458" s="14">
        <f t="shared" ref="G458:G459" si="635">E458+F458</f>
        <v>316287.0858</v>
      </c>
      <c r="H458" s="15">
        <f t="shared" ref="H458:H459" si="636">D458+G458</f>
        <v>2099292.59234</v>
      </c>
      <c r="I458" s="46"/>
      <c r="M458" s="2"/>
      <c r="N458" s="2"/>
      <c r="O458" s="2"/>
      <c r="P458" s="2"/>
      <c r="Q458" s="2"/>
      <c r="R458" s="2"/>
    </row>
    <row r="459" spans="1:18" ht="16.5" customHeight="1">
      <c r="A459" s="41" t="s">
        <v>87</v>
      </c>
      <c r="B459" s="42">
        <f>SUM(B226:B231)</f>
        <v>177396.45879999999</v>
      </c>
      <c r="C459" s="42">
        <f>SUM(C226:C231)</f>
        <v>2163568.0017400002</v>
      </c>
      <c r="D459" s="43">
        <f t="shared" si="634"/>
        <v>2340964.4605400003</v>
      </c>
      <c r="E459" s="42">
        <f>SUM(E226:E231)</f>
        <v>13244.607669999999</v>
      </c>
      <c r="F459" s="42">
        <f>SUM(F226:F231)</f>
        <v>296727.71954000002</v>
      </c>
      <c r="G459" s="14">
        <f t="shared" si="635"/>
        <v>309972.32721000002</v>
      </c>
      <c r="H459" s="15">
        <f t="shared" si="636"/>
        <v>2650936.7877500001</v>
      </c>
      <c r="I459" s="46"/>
      <c r="M459" s="2"/>
      <c r="N459" s="2"/>
      <c r="O459" s="2"/>
      <c r="P459" s="2"/>
      <c r="Q459" s="2"/>
      <c r="R459" s="2"/>
    </row>
    <row r="460" spans="1:18" ht="16.5" customHeight="1">
      <c r="A460" s="90" t="s">
        <v>100</v>
      </c>
      <c r="B460" s="90"/>
      <c r="C460" s="90"/>
      <c r="D460" s="90"/>
      <c r="E460" s="90"/>
      <c r="F460" s="90"/>
      <c r="G460" s="90"/>
      <c r="H460" s="90"/>
      <c r="I460" s="45"/>
      <c r="M460" s="2"/>
      <c r="N460" s="2"/>
      <c r="O460" s="2"/>
      <c r="P460" s="2"/>
      <c r="Q460" s="2"/>
      <c r="R460" s="2"/>
    </row>
    <row r="461" spans="1:18" ht="16.5" customHeight="1">
      <c r="A461" s="41" t="s">
        <v>86</v>
      </c>
      <c r="B461" s="42">
        <f>SUM(B232:B237)</f>
        <v>50613.401460000001</v>
      </c>
      <c r="C461" s="42">
        <f>SUM(C232:C237)</f>
        <v>1717476.12846</v>
      </c>
      <c r="D461" s="43">
        <f t="shared" ref="D461:D462" si="637">B461+C461</f>
        <v>1768089.5299200001</v>
      </c>
      <c r="E461" s="42">
        <f>SUM(E232:E237)</f>
        <v>12253.70175</v>
      </c>
      <c r="F461" s="42">
        <f>SUM(F232:F237)</f>
        <v>230724.17533999999</v>
      </c>
      <c r="G461" s="14">
        <f t="shared" ref="G461:G462" si="638">E461+F461</f>
        <v>242977.87708999999</v>
      </c>
      <c r="H461" s="15">
        <f t="shared" ref="H461:H462" si="639">D461+G461</f>
        <v>2011067.4070100002</v>
      </c>
      <c r="I461" s="46"/>
      <c r="M461" s="2"/>
      <c r="N461" s="2"/>
      <c r="O461" s="2"/>
      <c r="P461" s="2"/>
      <c r="Q461" s="2"/>
      <c r="R461" s="2"/>
    </row>
    <row r="462" spans="1:18" ht="16.5" customHeight="1">
      <c r="A462" s="41" t="s">
        <v>87</v>
      </c>
      <c r="B462" s="42">
        <f>SUM(B238:B243)</f>
        <v>56644.487849999998</v>
      </c>
      <c r="C462" s="42">
        <f>SUM(C238:C243)</f>
        <v>1944352.61738</v>
      </c>
      <c r="D462" s="43">
        <f t="shared" si="637"/>
        <v>2000997.1052299999</v>
      </c>
      <c r="E462" s="42">
        <f>SUM(E238:E243)</f>
        <v>13240.175080000001</v>
      </c>
      <c r="F462" s="42">
        <f>SUM(F238:F243)</f>
        <v>249087.66636999999</v>
      </c>
      <c r="G462" s="14">
        <f t="shared" si="638"/>
        <v>262327.84145000001</v>
      </c>
      <c r="H462" s="15">
        <f t="shared" si="639"/>
        <v>2263324.9466800001</v>
      </c>
      <c r="I462" s="46"/>
      <c r="M462" s="2"/>
      <c r="N462" s="2"/>
      <c r="O462" s="2"/>
      <c r="P462" s="2"/>
      <c r="Q462" s="2"/>
      <c r="R462" s="2"/>
    </row>
    <row r="463" spans="1:18" ht="16.5" customHeight="1">
      <c r="A463" s="90" t="s">
        <v>50</v>
      </c>
      <c r="B463" s="90"/>
      <c r="C463" s="90"/>
      <c r="D463" s="90"/>
      <c r="E463" s="90"/>
      <c r="F463" s="90"/>
      <c r="G463" s="90"/>
      <c r="H463" s="90"/>
      <c r="I463" s="45"/>
      <c r="M463" s="2"/>
      <c r="N463" s="2"/>
      <c r="O463" s="2"/>
      <c r="P463" s="2"/>
      <c r="Q463" s="2"/>
      <c r="R463" s="2"/>
    </row>
    <row r="464" spans="1:18" ht="16.5" customHeight="1">
      <c r="A464" s="41" t="s">
        <v>86</v>
      </c>
      <c r="B464" s="42">
        <f>SUM(B244:B249)</f>
        <v>41114.79911</v>
      </c>
      <c r="C464" s="42">
        <f>SUM(C244:C249)</f>
        <v>1928516.4403600004</v>
      </c>
      <c r="D464" s="43">
        <f t="shared" ref="D464:D465" si="640">B464+C464</f>
        <v>1969631.2394700004</v>
      </c>
      <c r="E464" s="42">
        <f>SUM(E244:E249)</f>
        <v>8645.2848199999989</v>
      </c>
      <c r="F464" s="42">
        <f>SUM(F244:F249)</f>
        <v>264499.24183000001</v>
      </c>
      <c r="G464" s="14">
        <f t="shared" ref="G464:G465" si="641">E464+F464</f>
        <v>273144.52665000001</v>
      </c>
      <c r="H464" s="15">
        <f t="shared" ref="H464:H465" si="642">D464+G464</f>
        <v>2242775.7661200003</v>
      </c>
      <c r="I464" s="46"/>
      <c r="M464" s="2"/>
      <c r="N464" s="2"/>
      <c r="O464" s="2"/>
      <c r="P464" s="2"/>
      <c r="Q464" s="2"/>
      <c r="R464" s="2"/>
    </row>
    <row r="465" spans="1:18" ht="16.5" customHeight="1">
      <c r="A465" s="41" t="s">
        <v>87</v>
      </c>
      <c r="B465" s="42">
        <f>SUM(B250:B255)</f>
        <v>77445.167119999998</v>
      </c>
      <c r="C465" s="42">
        <f>SUM(C250:C255)</f>
        <v>3085358.08984</v>
      </c>
      <c r="D465" s="43">
        <f t="shared" si="640"/>
        <v>3162803.2569599999</v>
      </c>
      <c r="E465" s="42">
        <f>SUM(E250:E255)</f>
        <v>8860.8803599999992</v>
      </c>
      <c r="F465" s="42">
        <f>SUM(F250:F255)</f>
        <v>276097.06949000002</v>
      </c>
      <c r="G465" s="14">
        <f t="shared" si="641"/>
        <v>284957.94985000003</v>
      </c>
      <c r="H465" s="15">
        <f t="shared" si="642"/>
        <v>3447761.2068099999</v>
      </c>
      <c r="I465" s="46"/>
      <c r="M465" s="2"/>
      <c r="N465" s="2"/>
      <c r="O465" s="2"/>
      <c r="P465" s="2"/>
      <c r="Q465" s="2"/>
      <c r="R465" s="2"/>
    </row>
    <row r="466" spans="1:18" ht="16.5" customHeight="1">
      <c r="A466" s="90" t="s">
        <v>101</v>
      </c>
      <c r="B466" s="90"/>
      <c r="C466" s="90"/>
      <c r="D466" s="90"/>
      <c r="E466" s="90"/>
      <c r="F466" s="90"/>
      <c r="G466" s="90"/>
      <c r="H466" s="90"/>
      <c r="I466" s="45"/>
      <c r="M466" s="2"/>
      <c r="N466" s="2"/>
      <c r="O466" s="2"/>
      <c r="P466" s="2"/>
      <c r="Q466" s="2"/>
      <c r="R466" s="2"/>
    </row>
    <row r="467" spans="1:18" ht="16.5" customHeight="1">
      <c r="A467" s="41" t="s">
        <v>86</v>
      </c>
      <c r="B467" s="42">
        <f>SUM(B256:B261)</f>
        <v>195295.22567000001</v>
      </c>
      <c r="C467" s="42">
        <f t="shared" ref="C467:H467" si="643">SUM(C256:C261)</f>
        <v>3501982.4601299996</v>
      </c>
      <c r="D467" s="43">
        <f t="shared" si="643"/>
        <v>3697277.6858000001</v>
      </c>
      <c r="E467" s="42">
        <f t="shared" si="643"/>
        <v>11439.013150000001</v>
      </c>
      <c r="F467" s="42">
        <f t="shared" si="643"/>
        <v>310988.72635000001</v>
      </c>
      <c r="G467" s="14">
        <f t="shared" si="643"/>
        <v>322427.73950000003</v>
      </c>
      <c r="H467" s="15">
        <f t="shared" si="643"/>
        <v>4019705.4252999998</v>
      </c>
      <c r="I467" s="46"/>
      <c r="M467" s="2"/>
      <c r="N467" s="2"/>
      <c r="O467" s="2"/>
      <c r="P467" s="2"/>
      <c r="Q467" s="2"/>
      <c r="R467" s="2"/>
    </row>
    <row r="468" spans="1:18" ht="16.5" customHeight="1">
      <c r="A468" s="41" t="s">
        <v>87</v>
      </c>
      <c r="B468" s="42">
        <f>SUM(B262:B267)</f>
        <v>176802.64375000002</v>
      </c>
      <c r="C468" s="42">
        <f t="shared" ref="C468:G468" si="644">SUM(C262:C267)</f>
        <v>4170542.5281600002</v>
      </c>
      <c r="D468" s="43">
        <f t="shared" si="644"/>
        <v>4347345.17191</v>
      </c>
      <c r="E468" s="42">
        <f t="shared" si="644"/>
        <v>13065.711630000002</v>
      </c>
      <c r="F468" s="42">
        <f t="shared" si="644"/>
        <v>393649.16191000002</v>
      </c>
      <c r="G468" s="14">
        <f t="shared" si="644"/>
        <v>406714.87354</v>
      </c>
      <c r="H468" s="15">
        <f>SUM(H262:H267)</f>
        <v>4754060.0454500001</v>
      </c>
      <c r="I468" s="46"/>
      <c r="M468" s="2"/>
      <c r="N468" s="2"/>
      <c r="O468" s="2"/>
      <c r="P468" s="2"/>
      <c r="Q468" s="2"/>
      <c r="R468" s="2"/>
    </row>
    <row r="469" spans="1:18" ht="16.5" customHeight="1">
      <c r="A469" s="90" t="s">
        <v>126</v>
      </c>
      <c r="B469" s="90"/>
      <c r="C469" s="90"/>
      <c r="D469" s="90"/>
      <c r="E469" s="90"/>
      <c r="F469" s="90"/>
      <c r="G469" s="90"/>
      <c r="H469" s="90"/>
      <c r="I469" s="45"/>
      <c r="M469"/>
      <c r="N469"/>
      <c r="O469"/>
      <c r="P469"/>
      <c r="Q469"/>
      <c r="R469"/>
    </row>
    <row r="470" spans="1:18" ht="16.5" customHeight="1">
      <c r="A470" s="41" t="s">
        <v>86</v>
      </c>
      <c r="B470" s="42">
        <f>SUM(B268:B273)</f>
        <v>65853.527650000004</v>
      </c>
      <c r="C470" s="42">
        <f t="shared" ref="C470:G470" si="645">SUM(C268:C273)</f>
        <v>2736482.2811500002</v>
      </c>
      <c r="D470" s="43">
        <f t="shared" si="645"/>
        <v>2802335.8088000002</v>
      </c>
      <c r="E470" s="42">
        <f t="shared" si="645"/>
        <v>8419.3201800000006</v>
      </c>
      <c r="F470" s="42">
        <f t="shared" si="645"/>
        <v>327143.49960999994</v>
      </c>
      <c r="G470" s="14">
        <f t="shared" si="645"/>
        <v>335562.81979000004</v>
      </c>
      <c r="H470" s="15">
        <f>SUM(H268:H273)</f>
        <v>3137898.6285899999</v>
      </c>
      <c r="I470" s="46"/>
      <c r="M470"/>
      <c r="N470"/>
      <c r="O470"/>
      <c r="P470"/>
      <c r="Q470"/>
      <c r="R470"/>
    </row>
    <row r="471" spans="1:18" ht="16.5" customHeight="1">
      <c r="A471" s="41" t="s">
        <v>87</v>
      </c>
      <c r="B471" s="42">
        <f>SUM(B274:B279)</f>
        <v>93053.715829999986</v>
      </c>
      <c r="C471" s="42">
        <f t="shared" ref="C471:H471" si="646">SUM(C274:C279)</f>
        <v>2776683.3026299998</v>
      </c>
      <c r="D471" s="43">
        <f t="shared" si="646"/>
        <v>2869737.0184599999</v>
      </c>
      <c r="E471" s="42">
        <f t="shared" si="646"/>
        <v>8966.0303499999991</v>
      </c>
      <c r="F471" s="42">
        <f t="shared" si="646"/>
        <v>387305.59285000002</v>
      </c>
      <c r="G471" s="14">
        <f t="shared" si="646"/>
        <v>396271.62320000003</v>
      </c>
      <c r="H471" s="15">
        <f t="shared" si="646"/>
        <v>3266008.6416599997</v>
      </c>
      <c r="I471" s="46"/>
      <c r="M471"/>
      <c r="N471"/>
      <c r="O471"/>
      <c r="P471"/>
      <c r="Q471"/>
      <c r="R471"/>
    </row>
    <row r="472" spans="1:18" ht="16.5" customHeight="1">
      <c r="A472" s="90" t="s">
        <v>129</v>
      </c>
      <c r="B472" s="90"/>
      <c r="C472" s="90"/>
      <c r="D472" s="90"/>
      <c r="E472" s="90"/>
      <c r="F472" s="90"/>
      <c r="G472" s="90"/>
      <c r="H472" s="90"/>
      <c r="I472" s="45"/>
      <c r="M472"/>
      <c r="N472"/>
      <c r="O472"/>
      <c r="P472"/>
      <c r="Q472"/>
      <c r="R472"/>
    </row>
    <row r="473" spans="1:18" ht="16.5" customHeight="1">
      <c r="A473" s="41" t="s">
        <v>86</v>
      </c>
      <c r="B473" s="42">
        <f>SUM(B280:B285)</f>
        <v>78820.355509999994</v>
      </c>
      <c r="C473" s="42">
        <f t="shared" ref="C473:H473" si="647">SUM(C280:C285)</f>
        <v>2337275.55534</v>
      </c>
      <c r="D473" s="43">
        <f t="shared" si="647"/>
        <v>2416095.9108500001</v>
      </c>
      <c r="E473" s="42">
        <f t="shared" si="647"/>
        <v>6185.338960000001</v>
      </c>
      <c r="F473" s="42">
        <f t="shared" si="647"/>
        <v>341026.01222999999</v>
      </c>
      <c r="G473" s="14">
        <f t="shared" si="647"/>
        <v>347211.35118999996</v>
      </c>
      <c r="H473" s="15">
        <f t="shared" si="647"/>
        <v>2763307.2620399999</v>
      </c>
      <c r="I473" s="46"/>
      <c r="M473"/>
      <c r="N473"/>
      <c r="O473"/>
      <c r="P473"/>
      <c r="Q473"/>
      <c r="R473"/>
    </row>
    <row r="474" spans="1:18" ht="16.5" customHeight="1">
      <c r="A474" s="41" t="s">
        <v>87</v>
      </c>
      <c r="B474" s="42">
        <f>SUM(B286:B291)</f>
        <v>91079.324640000006</v>
      </c>
      <c r="C474" s="42">
        <f t="shared" ref="C474:H474" si="648">SUM(C286:C291)</f>
        <v>2026860.9128200002</v>
      </c>
      <c r="D474" s="43">
        <f t="shared" si="648"/>
        <v>2117940.2374600004</v>
      </c>
      <c r="E474" s="42">
        <f t="shared" si="648"/>
        <v>7831.2553200000002</v>
      </c>
      <c r="F474" s="42">
        <f t="shared" si="648"/>
        <v>330511.94933000003</v>
      </c>
      <c r="G474" s="14">
        <f t="shared" si="648"/>
        <v>338343.20465000003</v>
      </c>
      <c r="H474" s="15">
        <f t="shared" si="648"/>
        <v>2456283.4421100002</v>
      </c>
      <c r="I474" s="46"/>
      <c r="M474"/>
      <c r="N474"/>
      <c r="O474"/>
      <c r="P474"/>
      <c r="Q474"/>
      <c r="R474"/>
    </row>
    <row r="475" spans="1:18" ht="16.5" customHeight="1">
      <c r="A475" s="90" t="s">
        <v>132</v>
      </c>
      <c r="B475" s="90"/>
      <c r="C475" s="90"/>
      <c r="D475" s="90"/>
      <c r="E475" s="90"/>
      <c r="F475" s="90"/>
      <c r="G475" s="90"/>
      <c r="H475" s="90"/>
      <c r="I475" s="45"/>
      <c r="M475"/>
      <c r="N475"/>
      <c r="O475"/>
      <c r="P475"/>
      <c r="Q475"/>
      <c r="R475"/>
    </row>
    <row r="476" spans="1:18" ht="16.5" customHeight="1">
      <c r="A476" s="41" t="s">
        <v>86</v>
      </c>
      <c r="B476" s="42">
        <f>SUM(B292:B297)</f>
        <v>141299.98031000001</v>
      </c>
      <c r="C476" s="42">
        <f t="shared" ref="C476:H476" si="649">SUM(C292:C297)</f>
        <v>2467863.9314999999</v>
      </c>
      <c r="D476" s="43">
        <f t="shared" si="649"/>
        <v>2609163.9118100004</v>
      </c>
      <c r="E476" s="42">
        <f t="shared" si="649"/>
        <v>5304.36319</v>
      </c>
      <c r="F476" s="42">
        <f t="shared" si="649"/>
        <v>285131.60285000002</v>
      </c>
      <c r="G476" s="14">
        <f t="shared" si="649"/>
        <v>290435.96603999997</v>
      </c>
      <c r="H476" s="15">
        <f t="shared" si="649"/>
        <v>2899599.8778499998</v>
      </c>
      <c r="I476" s="46"/>
      <c r="M476"/>
      <c r="N476"/>
      <c r="O476"/>
      <c r="P476"/>
      <c r="Q476"/>
      <c r="R476"/>
    </row>
    <row r="477" spans="1:18" ht="16.5" customHeight="1">
      <c r="A477" s="41" t="s">
        <v>87</v>
      </c>
      <c r="B477" s="42">
        <f>SUM(B298:B303)</f>
        <v>271965.23804999999</v>
      </c>
      <c r="C477" s="42">
        <f t="shared" ref="C477:H477" si="650">SUM(C298:C303)</f>
        <v>3105693.9867399996</v>
      </c>
      <c r="D477" s="43">
        <f>SUM(D298:D303)</f>
        <v>3377659.2247899999</v>
      </c>
      <c r="E477" s="42">
        <f t="shared" si="650"/>
        <v>5589.1167400000004</v>
      </c>
      <c r="F477" s="42">
        <f t="shared" si="650"/>
        <v>314434.57629999996</v>
      </c>
      <c r="G477" s="14">
        <f t="shared" si="650"/>
        <v>320023.69303999998</v>
      </c>
      <c r="H477" s="15">
        <f t="shared" si="650"/>
        <v>3697682.9178300002</v>
      </c>
      <c r="I477" s="46"/>
      <c r="M477"/>
      <c r="N477"/>
      <c r="O477"/>
      <c r="P477"/>
      <c r="Q477"/>
      <c r="R477"/>
    </row>
    <row r="478" spans="1:18" ht="16.5" customHeight="1">
      <c r="A478" s="90" t="s">
        <v>135</v>
      </c>
      <c r="B478" s="90"/>
      <c r="C478" s="90"/>
      <c r="D478" s="90"/>
      <c r="E478" s="90"/>
      <c r="F478" s="90"/>
      <c r="G478" s="90"/>
      <c r="H478" s="90"/>
      <c r="I478" s="45"/>
      <c r="M478"/>
      <c r="N478"/>
      <c r="O478"/>
      <c r="P478"/>
      <c r="Q478"/>
      <c r="R478"/>
    </row>
    <row r="479" spans="1:18" ht="16.5" customHeight="1">
      <c r="A479" s="41" t="s">
        <v>86</v>
      </c>
      <c r="B479" s="42">
        <f>SUM(B304:B309)</f>
        <v>258858.18201999998</v>
      </c>
      <c r="C479" s="42">
        <f t="shared" ref="C479:H479" si="651">SUM(C304:C309)</f>
        <v>2612482.79531</v>
      </c>
      <c r="D479" s="43">
        <f t="shared" si="651"/>
        <v>2871340.9773300001</v>
      </c>
      <c r="E479" s="42">
        <f t="shared" si="651"/>
        <v>4660.3876199999995</v>
      </c>
      <c r="F479" s="42">
        <f t="shared" si="651"/>
        <v>297810.99803000002</v>
      </c>
      <c r="G479" s="14">
        <f t="shared" si="651"/>
        <v>302471.38565000001</v>
      </c>
      <c r="H479" s="15">
        <f t="shared" si="651"/>
        <v>3173812.3629799997</v>
      </c>
      <c r="I479" s="46"/>
      <c r="M479"/>
      <c r="N479"/>
      <c r="O479"/>
      <c r="P479"/>
      <c r="Q479"/>
      <c r="R479"/>
    </row>
    <row r="480" spans="1:18" ht="16.5" customHeight="1">
      <c r="A480" s="41" t="s">
        <v>87</v>
      </c>
      <c r="B480" s="42">
        <f>SUM(B310:B315)</f>
        <v>208147.41078000001</v>
      </c>
      <c r="C480" s="42">
        <f t="shared" ref="C480:H480" si="652">SUM(C310:C315)</f>
        <v>2484543.8578399997</v>
      </c>
      <c r="D480" s="43">
        <f t="shared" si="652"/>
        <v>2692691.2686200002</v>
      </c>
      <c r="E480" s="42">
        <f t="shared" si="652"/>
        <v>6558.8172099999992</v>
      </c>
      <c r="F480" s="42">
        <f t="shared" si="652"/>
        <v>281004.20127999998</v>
      </c>
      <c r="G480" s="14">
        <f t="shared" si="652"/>
        <v>287563.01848999999</v>
      </c>
      <c r="H480" s="15">
        <f t="shared" si="652"/>
        <v>2980254.2871099999</v>
      </c>
      <c r="I480" s="46"/>
      <c r="M480"/>
      <c r="N480"/>
      <c r="O480"/>
      <c r="P480"/>
      <c r="Q480"/>
      <c r="R480"/>
    </row>
    <row r="481" spans="1:18" ht="16.5" customHeight="1">
      <c r="A481" s="90" t="s">
        <v>162</v>
      </c>
      <c r="B481" s="90"/>
      <c r="C481" s="90"/>
      <c r="D481" s="90"/>
      <c r="E481" s="90"/>
      <c r="F481" s="90"/>
      <c r="G481" s="90"/>
      <c r="H481" s="90"/>
      <c r="I481" s="45"/>
      <c r="M481"/>
      <c r="N481"/>
      <c r="O481"/>
      <c r="P481"/>
      <c r="Q481"/>
      <c r="R481"/>
    </row>
    <row r="482" spans="1:18" ht="16.5" customHeight="1">
      <c r="A482" s="41" t="s">
        <v>86</v>
      </c>
      <c r="B482" s="42">
        <f>SUM(B316:B321)</f>
        <v>45394.781159999999</v>
      </c>
      <c r="C482" s="42">
        <f t="shared" ref="C482:H482" si="653">SUM(C316:C321)</f>
        <v>2070538.5587699998</v>
      </c>
      <c r="D482" s="43">
        <f t="shared" si="653"/>
        <v>2115933.3399299998</v>
      </c>
      <c r="E482" s="42">
        <f t="shared" si="653"/>
        <v>4601.40877</v>
      </c>
      <c r="F482" s="42">
        <f t="shared" si="653"/>
        <v>271798.12640999997</v>
      </c>
      <c r="G482" s="14">
        <f t="shared" si="653"/>
        <v>276399.53518000001</v>
      </c>
      <c r="H482" s="15">
        <f t="shared" si="653"/>
        <v>2392332.8751100004</v>
      </c>
      <c r="I482" s="46"/>
      <c r="M482"/>
      <c r="N482"/>
      <c r="O482"/>
      <c r="P482"/>
      <c r="Q482"/>
      <c r="R482"/>
    </row>
    <row r="483" spans="1:18" ht="16.5" customHeight="1">
      <c r="A483" s="41" t="s">
        <v>87</v>
      </c>
      <c r="B483" s="42">
        <f>SUM(B322:B326)</f>
        <v>13847.596730000001</v>
      </c>
      <c r="C483" s="42">
        <f t="shared" ref="C483:H483" si="654">SUM(C322:C326)</f>
        <v>1119134.753</v>
      </c>
      <c r="D483" s="43">
        <f t="shared" si="654"/>
        <v>1132982.3497300001</v>
      </c>
      <c r="E483" s="42">
        <f t="shared" si="654"/>
        <v>3203.4332600000002</v>
      </c>
      <c r="F483" s="42">
        <f t="shared" si="654"/>
        <v>156708.16277</v>
      </c>
      <c r="G483" s="14">
        <f t="shared" si="654"/>
        <v>159911.59603000002</v>
      </c>
      <c r="H483" s="15">
        <f t="shared" si="654"/>
        <v>1292893.94576</v>
      </c>
      <c r="I483" s="46"/>
      <c r="M483"/>
      <c r="N483"/>
      <c r="O483"/>
      <c r="P483"/>
      <c r="Q483"/>
      <c r="R483"/>
    </row>
    <row r="484" spans="1:18" ht="16.5" customHeight="1">
      <c r="A484" s="41"/>
      <c r="B484" s="42"/>
      <c r="C484" s="42"/>
      <c r="D484" s="43"/>
      <c r="E484" s="42"/>
      <c r="F484" s="42"/>
      <c r="G484" s="14"/>
      <c r="H484" s="15"/>
      <c r="I484" s="44"/>
      <c r="M484" s="2"/>
      <c r="N484" s="2"/>
      <c r="O484" s="2"/>
      <c r="P484" s="2"/>
      <c r="Q484" s="2"/>
      <c r="R484" s="2"/>
    </row>
    <row r="485" spans="1:18" ht="16.5" customHeight="1">
      <c r="A485" s="28"/>
      <c r="B485" s="29" t="s">
        <v>102</v>
      </c>
      <c r="C485" s="29" t="s">
        <v>103</v>
      </c>
      <c r="D485" s="29" t="s">
        <v>103</v>
      </c>
      <c r="E485" s="29" t="s">
        <v>104</v>
      </c>
      <c r="F485" s="29" t="s">
        <v>105</v>
      </c>
      <c r="G485" s="29" t="s">
        <v>105</v>
      </c>
      <c r="H485" s="29" t="s">
        <v>103</v>
      </c>
      <c r="I485" s="37"/>
      <c r="M485" s="2"/>
      <c r="N485" s="2"/>
      <c r="O485" s="2"/>
      <c r="P485" s="2"/>
      <c r="Q485" s="2"/>
      <c r="R485" s="2"/>
    </row>
    <row r="486" spans="1:18" ht="16.5" customHeight="1">
      <c r="A486" s="30" t="s">
        <v>106</v>
      </c>
      <c r="B486" s="31">
        <f t="shared" ref="B486" si="655">MIN(B467,B464,B461,B458,B455,B452,B449,B446,B443,B440,B437,B434,B431,B428,B425,B422,B419,B416,B413,B410,B407,B404,B470,B473,B476,B479)</f>
        <v>7813.1737599999997</v>
      </c>
      <c r="C486" s="31">
        <f t="shared" ref="C486:H486" si="656">MIN(C467,C464,C461,C458,C455,C452,C449,C446,C443,C440,C437,C434,C431,C428,C425,C422,C419,C416,C413,C410,C407,C404,C470,C473,C476,C479)</f>
        <v>205663</v>
      </c>
      <c r="D486" s="31">
        <f t="shared" si="656"/>
        <v>222745</v>
      </c>
      <c r="E486" s="31">
        <f t="shared" si="656"/>
        <v>0</v>
      </c>
      <c r="F486" s="31">
        <f t="shared" si="656"/>
        <v>59511</v>
      </c>
      <c r="G486" s="31">
        <f t="shared" si="656"/>
        <v>59779</v>
      </c>
      <c r="H486" s="31">
        <f t="shared" si="656"/>
        <v>305553.19997099997</v>
      </c>
      <c r="I486" s="47"/>
      <c r="M486" s="60"/>
      <c r="N486" s="60"/>
      <c r="O486" s="60"/>
      <c r="P486" s="60"/>
      <c r="Q486" s="60"/>
      <c r="R486" s="60"/>
    </row>
    <row r="487" spans="1:18" ht="16.5" customHeight="1">
      <c r="A487" s="30" t="s">
        <v>107</v>
      </c>
      <c r="B487" s="31">
        <f t="shared" ref="B487:H487" si="657">MIN(B468,B465,B462,B459,B456,B453,B450,B447,B444,B441,B438,B435,B432,B429,B426,B423,B420,B417,B414,B411,B408,B405,B471,B474,B477,B480)</f>
        <v>17755.16302</v>
      </c>
      <c r="C487" s="31">
        <f t="shared" si="657"/>
        <v>329804.33</v>
      </c>
      <c r="D487" s="31">
        <f t="shared" si="657"/>
        <v>372638.66000000003</v>
      </c>
      <c r="E487" s="31">
        <f t="shared" si="657"/>
        <v>101</v>
      </c>
      <c r="F487" s="31">
        <f t="shared" si="657"/>
        <v>54799.979999999996</v>
      </c>
      <c r="G487" s="31">
        <f t="shared" si="657"/>
        <v>55025.979999999996</v>
      </c>
      <c r="H487" s="31">
        <f t="shared" si="657"/>
        <v>471210.99000000005</v>
      </c>
      <c r="I487" s="47"/>
      <c r="M487" s="60"/>
      <c r="N487" s="60"/>
      <c r="O487" s="60"/>
      <c r="P487" s="60"/>
      <c r="Q487" s="60"/>
      <c r="R487" s="60"/>
    </row>
    <row r="488" spans="1:18" ht="16.5" customHeight="1">
      <c r="A488" s="28"/>
      <c r="B488" s="29" t="s">
        <v>139</v>
      </c>
      <c r="C488" s="29" t="s">
        <v>160</v>
      </c>
      <c r="D488" s="29" t="s">
        <v>160</v>
      </c>
      <c r="E488" s="29" t="s">
        <v>108</v>
      </c>
      <c r="F488" s="29" t="s">
        <v>161</v>
      </c>
      <c r="G488" s="29" t="s">
        <v>161</v>
      </c>
      <c r="H488" s="29" t="s">
        <v>160</v>
      </c>
      <c r="I488" s="47"/>
      <c r="M488" s="60"/>
      <c r="N488" s="60"/>
      <c r="O488" s="60"/>
      <c r="P488" s="60"/>
      <c r="Q488" s="60"/>
      <c r="R488" s="60"/>
    </row>
    <row r="489" spans="1:18" ht="16.5" customHeight="1">
      <c r="A489" s="30" t="s">
        <v>109</v>
      </c>
      <c r="B489" s="31">
        <f t="shared" ref="B489:H489" si="658">MAX(B467,B464,B461,B458,B455,B452,B449,B446,B443,B440,B437,B434,B431,B428,B425,B422,B419,B416,B413,B410,B407,B404,B470,B473,B476,B479)</f>
        <v>258858.18201999998</v>
      </c>
      <c r="C489" s="31">
        <f t="shared" si="658"/>
        <v>3501982.4601299996</v>
      </c>
      <c r="D489" s="31">
        <f t="shared" si="658"/>
        <v>3697277.6858000001</v>
      </c>
      <c r="E489" s="31">
        <f t="shared" si="658"/>
        <v>17484.44371</v>
      </c>
      <c r="F489" s="31">
        <f t="shared" si="658"/>
        <v>341026.01222999999</v>
      </c>
      <c r="G489" s="31">
        <f t="shared" si="658"/>
        <v>347211.35118999996</v>
      </c>
      <c r="H489" s="31">
        <f t="shared" si="658"/>
        <v>4019705.4252999998</v>
      </c>
      <c r="I489" s="47"/>
      <c r="M489" s="60"/>
      <c r="N489" s="60"/>
      <c r="O489" s="60"/>
      <c r="P489" s="60"/>
      <c r="Q489" s="60"/>
      <c r="R489" s="60"/>
    </row>
    <row r="490" spans="1:18" ht="16.5" customHeight="1">
      <c r="A490" s="30" t="s">
        <v>110</v>
      </c>
      <c r="B490" s="31">
        <f t="shared" ref="B490:H490" si="659">MAX(B468,B465,B462,B459,B456,B453,B450,B447,B444,B441,B438,B435,B432,B429,B426,B423,B420,B417,B414,B411,B408,B405,B471,B474,B477,B480)</f>
        <v>271965.23804999999</v>
      </c>
      <c r="C490" s="31">
        <f t="shared" si="659"/>
        <v>4170542.5281600002</v>
      </c>
      <c r="D490" s="31">
        <f t="shared" si="659"/>
        <v>4347345.17191</v>
      </c>
      <c r="E490" s="31">
        <f t="shared" si="659"/>
        <v>15901.34986</v>
      </c>
      <c r="F490" s="31">
        <f t="shared" si="659"/>
        <v>393649.16191000002</v>
      </c>
      <c r="G490" s="31">
        <f t="shared" si="659"/>
        <v>406714.87354</v>
      </c>
      <c r="H490" s="31">
        <f t="shared" si="659"/>
        <v>4754060.0454500001</v>
      </c>
      <c r="I490" s="47"/>
      <c r="M490" s="60"/>
      <c r="N490" s="60"/>
      <c r="O490" s="60"/>
      <c r="P490" s="60"/>
      <c r="Q490" s="60"/>
      <c r="R490" s="60"/>
    </row>
    <row r="491" spans="1:18" ht="16.5" customHeight="1">
      <c r="I491" s="49"/>
      <c r="M491" s="2"/>
      <c r="N491" s="2"/>
      <c r="O491" s="2"/>
      <c r="P491" s="2"/>
      <c r="Q491" s="2"/>
      <c r="R491" s="2"/>
    </row>
    <row r="492" spans="1:18" ht="16.5" customHeight="1">
      <c r="A492" s="50"/>
      <c r="B492" s="51"/>
      <c r="C492" s="51"/>
      <c r="D492" s="51"/>
      <c r="E492" s="51"/>
      <c r="F492" s="2"/>
      <c r="G492" s="2"/>
      <c r="H492" s="2"/>
      <c r="I492" s="2"/>
      <c r="M492" s="2"/>
      <c r="N492" s="2"/>
      <c r="O492" s="2"/>
      <c r="P492" s="2"/>
      <c r="Q492" s="2"/>
      <c r="R492" s="2"/>
    </row>
    <row r="493" spans="1:18" ht="16.5" customHeight="1">
      <c r="A493" s="52" t="s">
        <v>111</v>
      </c>
      <c r="B493" s="53" t="s">
        <v>112</v>
      </c>
      <c r="C493" s="53" t="s">
        <v>112</v>
      </c>
      <c r="D493" s="53"/>
      <c r="E493" s="53"/>
      <c r="F493" s="53"/>
      <c r="G493" s="53"/>
      <c r="H493" s="2"/>
      <c r="I493" s="2"/>
      <c r="M493" s="2"/>
      <c r="N493" s="2"/>
      <c r="O493" s="2"/>
      <c r="P493" s="2"/>
      <c r="Q493" s="2"/>
      <c r="R493" s="2"/>
    </row>
    <row r="494" spans="1:18" ht="16.5" customHeight="1">
      <c r="A494" s="50"/>
      <c r="B494" s="53" t="s">
        <v>113</v>
      </c>
      <c r="C494" s="2"/>
      <c r="D494" s="2"/>
      <c r="E494" s="2"/>
      <c r="F494" s="2"/>
      <c r="G494" s="2"/>
      <c r="H494" s="2"/>
      <c r="I494" s="2"/>
      <c r="M494" s="2"/>
      <c r="N494" s="2"/>
      <c r="O494" s="2"/>
      <c r="P494" s="2"/>
      <c r="Q494" s="2"/>
      <c r="R494" s="2"/>
    </row>
    <row r="495" spans="1:18" ht="16.5" customHeight="1">
      <c r="A495" s="50"/>
      <c r="B495" s="53" t="s">
        <v>114</v>
      </c>
      <c r="C495" s="2"/>
      <c r="D495" s="2"/>
      <c r="E495" s="2"/>
      <c r="F495" s="2"/>
      <c r="G495" s="2"/>
      <c r="H495" s="2"/>
      <c r="I495" s="2"/>
      <c r="M495" s="2"/>
      <c r="N495" s="2"/>
      <c r="O495" s="2"/>
      <c r="P495" s="2"/>
      <c r="Q495" s="2"/>
      <c r="R495" s="2"/>
    </row>
    <row r="496" spans="1:18" ht="16.5" customHeight="1">
      <c r="A496" s="50"/>
      <c r="B496" s="2"/>
      <c r="C496" s="2"/>
      <c r="D496" s="2"/>
      <c r="E496" s="2"/>
      <c r="F496" s="2"/>
      <c r="G496" s="2"/>
      <c r="H496" s="2"/>
      <c r="I496" s="2"/>
      <c r="M496" s="2"/>
      <c r="N496" s="2"/>
      <c r="O496" s="2"/>
      <c r="P496" s="2"/>
      <c r="Q496" s="2"/>
      <c r="R496" s="2"/>
    </row>
    <row r="497" spans="1:18" ht="16.5" customHeight="1">
      <c r="A497" s="50"/>
      <c r="B497" s="2"/>
      <c r="C497" s="2"/>
      <c r="D497" s="2"/>
      <c r="E497" s="2"/>
      <c r="F497" s="2"/>
      <c r="G497" s="2"/>
      <c r="H497" s="2"/>
      <c r="I497" s="2"/>
      <c r="M497" s="2"/>
      <c r="N497" s="2"/>
      <c r="O497" s="2"/>
      <c r="P497" s="2"/>
      <c r="Q497" s="2"/>
      <c r="R497" s="2"/>
    </row>
    <row r="498" spans="1:18" ht="16.5" customHeight="1">
      <c r="A498" s="50"/>
      <c r="B498" s="2"/>
      <c r="C498" s="2"/>
      <c r="D498" s="2"/>
      <c r="E498" s="2"/>
      <c r="F498" s="2"/>
      <c r="G498" s="2"/>
      <c r="H498" s="2"/>
      <c r="I498" s="2"/>
      <c r="M498" s="2"/>
      <c r="N498" s="2"/>
      <c r="O498" s="2"/>
      <c r="P498" s="2"/>
      <c r="Q498" s="2"/>
      <c r="R498" s="2"/>
    </row>
    <row r="499" spans="1:18" ht="16.5" customHeight="1">
      <c r="A499" s="50"/>
      <c r="B499" s="2"/>
      <c r="C499" s="2"/>
      <c r="D499" s="2"/>
      <c r="E499" s="2"/>
      <c r="F499" s="2"/>
      <c r="G499" s="2"/>
      <c r="H499" s="2"/>
      <c r="I499" s="2"/>
      <c r="M499" s="2"/>
      <c r="N499" s="2"/>
      <c r="O499" s="2"/>
      <c r="P499" s="2"/>
      <c r="Q499" s="2"/>
      <c r="R499" s="2"/>
    </row>
    <row r="500" spans="1:18" ht="16.5" customHeight="1">
      <c r="A500" s="50"/>
      <c r="B500" s="2"/>
      <c r="C500" s="2"/>
      <c r="D500" s="2"/>
      <c r="E500" s="2"/>
      <c r="F500" s="2"/>
      <c r="G500" s="2"/>
      <c r="H500" s="2"/>
      <c r="I500" s="2"/>
      <c r="M500" s="2"/>
      <c r="N500" s="2"/>
      <c r="O500" s="2"/>
      <c r="P500" s="2"/>
      <c r="Q500" s="2"/>
      <c r="R500" s="2"/>
    </row>
    <row r="501" spans="1:18" ht="16.5" customHeight="1">
      <c r="A501" s="50"/>
      <c r="B501" s="2"/>
      <c r="C501" s="2"/>
      <c r="D501" s="2"/>
      <c r="E501" s="2"/>
      <c r="F501" s="2"/>
      <c r="G501" s="2"/>
      <c r="H501" s="2"/>
      <c r="I501" s="2"/>
      <c r="M501" s="2"/>
      <c r="N501" s="2"/>
      <c r="O501" s="2"/>
      <c r="P501" s="2"/>
      <c r="Q501" s="2"/>
      <c r="R501" s="2"/>
    </row>
    <row r="502" spans="1:18" ht="16.5" customHeight="1">
      <c r="A502" s="50"/>
      <c r="B502" s="2"/>
      <c r="C502" s="2"/>
      <c r="D502" s="2"/>
      <c r="E502" s="2"/>
      <c r="F502" s="2"/>
      <c r="G502" s="2"/>
      <c r="H502" s="2"/>
      <c r="I502" s="2"/>
      <c r="M502" s="2"/>
      <c r="N502" s="2"/>
      <c r="O502" s="2"/>
      <c r="P502" s="2"/>
      <c r="Q502" s="2"/>
      <c r="R502" s="2"/>
    </row>
    <row r="503" spans="1:18" ht="16.5" customHeight="1">
      <c r="A503" s="50"/>
      <c r="B503" s="2"/>
      <c r="C503" s="2"/>
      <c r="D503" s="2"/>
      <c r="E503" s="2"/>
      <c r="F503" s="2"/>
      <c r="G503" s="2"/>
      <c r="H503" s="2"/>
      <c r="I503" s="2"/>
      <c r="M503" s="2"/>
      <c r="N503" s="2"/>
      <c r="O503" s="2"/>
      <c r="P503" s="2"/>
      <c r="Q503" s="2"/>
      <c r="R503" s="2"/>
    </row>
    <row r="504" spans="1:18" ht="16.5" customHeight="1">
      <c r="A504" s="50"/>
      <c r="B504" s="2"/>
      <c r="C504" s="2"/>
      <c r="D504" s="2"/>
      <c r="E504" s="2"/>
      <c r="F504" s="2"/>
      <c r="G504" s="2"/>
      <c r="H504" s="2"/>
      <c r="I504" s="2"/>
      <c r="M504" s="2"/>
      <c r="N504" s="2"/>
      <c r="O504" s="2"/>
      <c r="P504" s="2"/>
      <c r="Q504" s="2"/>
      <c r="R504" s="2"/>
    </row>
    <row r="505" spans="1:18" ht="16.5" customHeight="1">
      <c r="A505" s="50"/>
      <c r="B505" s="2"/>
      <c r="C505" s="2"/>
      <c r="D505" s="2"/>
      <c r="E505" s="2"/>
      <c r="F505" s="2"/>
      <c r="G505" s="2"/>
      <c r="H505" s="2"/>
      <c r="I505" s="2"/>
    </row>
    <row r="506" spans="1:18" ht="16.5" customHeight="1">
      <c r="A506" s="50"/>
      <c r="B506" s="2"/>
      <c r="C506" s="2"/>
      <c r="D506" s="2"/>
      <c r="E506" s="2"/>
      <c r="F506" s="2"/>
      <c r="G506" s="2"/>
      <c r="H506" s="2"/>
      <c r="I506" s="2"/>
    </row>
    <row r="507" spans="1:18" ht="16.5" customHeight="1">
      <c r="A507" s="50"/>
      <c r="B507" s="2"/>
      <c r="C507" s="2"/>
      <c r="D507" s="2"/>
      <c r="E507" s="2"/>
      <c r="F507" s="2"/>
      <c r="G507" s="2"/>
      <c r="H507" s="2"/>
      <c r="I507" s="2"/>
    </row>
    <row r="508" spans="1:18" ht="16.5" customHeight="1">
      <c r="A508" s="50"/>
      <c r="B508" s="2"/>
      <c r="C508" s="2"/>
      <c r="D508" s="2"/>
      <c r="E508" s="2"/>
      <c r="F508" s="2"/>
      <c r="G508" s="2"/>
      <c r="H508" s="2"/>
      <c r="I508" s="2"/>
    </row>
    <row r="509" spans="1:18" ht="16.5" customHeight="1">
      <c r="A509" s="50"/>
      <c r="B509" s="2"/>
      <c r="C509" s="2"/>
      <c r="D509" s="2"/>
      <c r="E509" s="2"/>
      <c r="F509" s="2"/>
      <c r="G509" s="2"/>
      <c r="H509" s="2"/>
      <c r="I509" s="2"/>
    </row>
    <row r="510" spans="1:18" ht="16.5" customHeight="1">
      <c r="A510" s="50"/>
      <c r="B510" s="2"/>
      <c r="C510" s="2"/>
      <c r="D510" s="2"/>
      <c r="E510" s="2"/>
      <c r="F510" s="2"/>
      <c r="G510" s="2"/>
      <c r="H510" s="2"/>
      <c r="I510" s="2"/>
    </row>
    <row r="511" spans="1:18" ht="16.5" customHeight="1">
      <c r="A511" s="50"/>
      <c r="B511" s="2"/>
      <c r="C511" s="2"/>
      <c r="D511" s="2"/>
      <c r="E511" s="2"/>
      <c r="F511" s="2"/>
      <c r="G511" s="2"/>
      <c r="H511" s="2"/>
      <c r="I511" s="2"/>
    </row>
    <row r="512" spans="1:18" ht="16.5" customHeight="1">
      <c r="A512" s="50"/>
      <c r="B512" s="2"/>
      <c r="C512" s="2"/>
      <c r="D512" s="2"/>
      <c r="E512" s="2"/>
      <c r="F512" s="2"/>
      <c r="G512" s="2"/>
      <c r="H512" s="2"/>
      <c r="I512" s="2"/>
    </row>
    <row r="513" spans="1:9" ht="16.5" customHeight="1">
      <c r="A513" s="50"/>
      <c r="B513" s="2"/>
      <c r="C513" s="2"/>
      <c r="D513" s="2"/>
      <c r="E513" s="2"/>
      <c r="F513" s="2"/>
      <c r="G513" s="2"/>
      <c r="H513" s="2"/>
      <c r="I513" s="2"/>
    </row>
    <row r="514" spans="1:9" ht="16.5" customHeight="1">
      <c r="A514" s="50"/>
      <c r="B514" s="2"/>
      <c r="C514" s="2"/>
      <c r="D514" s="2"/>
      <c r="E514" s="2"/>
      <c r="F514" s="2"/>
      <c r="G514" s="2"/>
      <c r="H514" s="2"/>
      <c r="I514" s="2"/>
    </row>
    <row r="515" spans="1:9" ht="16.5" customHeight="1">
      <c r="A515" s="50"/>
      <c r="B515" s="2"/>
      <c r="C515" s="2"/>
      <c r="D515" s="2"/>
      <c r="E515" s="2"/>
      <c r="F515" s="2"/>
      <c r="G515" s="2"/>
      <c r="H515" s="2"/>
      <c r="I515" s="2"/>
    </row>
    <row r="516" spans="1:9" ht="16.5" customHeight="1">
      <c r="A516" s="50"/>
      <c r="B516" s="2"/>
      <c r="C516" s="2"/>
      <c r="D516" s="2"/>
      <c r="E516" s="2"/>
      <c r="F516" s="2"/>
      <c r="G516" s="2"/>
      <c r="H516" s="2"/>
      <c r="I516" s="2"/>
    </row>
    <row r="517" spans="1:9" ht="16.5" customHeight="1">
      <c r="A517" s="50"/>
      <c r="B517" s="2"/>
      <c r="C517" s="2"/>
      <c r="D517" s="2"/>
      <c r="E517" s="2"/>
      <c r="F517" s="2"/>
      <c r="G517" s="2"/>
      <c r="H517" s="2"/>
      <c r="I517" s="2"/>
    </row>
    <row r="518" spans="1:9" ht="16.5" customHeight="1">
      <c r="A518" s="50"/>
      <c r="B518" s="2"/>
      <c r="C518" s="2"/>
      <c r="D518" s="2"/>
      <c r="E518" s="2"/>
      <c r="F518" s="2"/>
      <c r="G518" s="2"/>
      <c r="H518" s="2"/>
      <c r="I518" s="2"/>
    </row>
    <row r="519" spans="1:9" ht="16.5" customHeight="1">
      <c r="A519" s="50"/>
      <c r="B519" s="2"/>
      <c r="C519" s="2"/>
      <c r="D519" s="2"/>
      <c r="E519" s="2"/>
      <c r="F519" s="2"/>
      <c r="G519" s="2"/>
      <c r="H519" s="2"/>
      <c r="I519" s="2"/>
    </row>
    <row r="520" spans="1:9" ht="16.5" customHeight="1">
      <c r="A520" s="50"/>
      <c r="B520" s="2"/>
      <c r="C520" s="2"/>
      <c r="D520" s="2"/>
      <c r="E520" s="2"/>
      <c r="F520" s="2"/>
      <c r="G520" s="2"/>
      <c r="H520" s="2"/>
      <c r="I520" s="2"/>
    </row>
    <row r="521" spans="1:9" ht="16.5" customHeight="1">
      <c r="A521" s="50"/>
      <c r="B521" s="2"/>
      <c r="C521" s="2"/>
      <c r="D521" s="2"/>
      <c r="E521" s="2"/>
      <c r="F521" s="2"/>
      <c r="G521" s="2"/>
      <c r="H521" s="2"/>
      <c r="I521" s="2"/>
    </row>
    <row r="522" spans="1:9" ht="16.5" customHeight="1">
      <c r="A522" s="50"/>
      <c r="B522" s="2"/>
      <c r="C522" s="2"/>
      <c r="D522" s="2"/>
      <c r="E522" s="2"/>
      <c r="F522" s="2"/>
      <c r="G522" s="2"/>
      <c r="H522" s="2"/>
      <c r="I522" s="2"/>
    </row>
    <row r="523" spans="1:9" ht="16.5" customHeight="1">
      <c r="A523" s="50"/>
      <c r="B523" s="2"/>
      <c r="C523" s="2"/>
      <c r="D523" s="2"/>
      <c r="E523" s="2"/>
      <c r="F523" s="2"/>
      <c r="G523" s="2"/>
      <c r="H523" s="2"/>
      <c r="I523" s="2"/>
    </row>
    <row r="524" spans="1:9" ht="16.5" customHeight="1">
      <c r="A524" s="50"/>
      <c r="B524" s="2"/>
      <c r="C524" s="2"/>
      <c r="D524" s="2"/>
      <c r="E524" s="2"/>
      <c r="F524" s="2"/>
      <c r="G524" s="2"/>
      <c r="H524" s="2"/>
      <c r="I524" s="2"/>
    </row>
    <row r="525" spans="1:9" ht="16.5" customHeight="1">
      <c r="A525" s="50"/>
      <c r="B525" s="2"/>
      <c r="C525" s="2"/>
      <c r="D525" s="2"/>
      <c r="E525" s="2"/>
      <c r="F525" s="2"/>
      <c r="G525" s="2"/>
      <c r="H525" s="2"/>
      <c r="I525" s="2"/>
    </row>
    <row r="526" spans="1:9" ht="16.5" customHeight="1">
      <c r="A526" s="50"/>
      <c r="B526" s="2"/>
      <c r="C526" s="2"/>
      <c r="D526" s="2"/>
      <c r="E526" s="2"/>
      <c r="F526" s="2"/>
      <c r="G526" s="2"/>
      <c r="H526" s="2"/>
      <c r="I526" s="2"/>
    </row>
    <row r="527" spans="1:9" ht="16.5" customHeight="1">
      <c r="A527" s="50"/>
      <c r="B527" s="2"/>
      <c r="C527" s="2"/>
      <c r="D527" s="2"/>
      <c r="E527" s="2"/>
      <c r="F527" s="2"/>
      <c r="G527" s="2"/>
      <c r="H527" s="2"/>
      <c r="I527" s="2"/>
    </row>
    <row r="528" spans="1:9" ht="16.5" customHeight="1">
      <c r="A528" s="50"/>
      <c r="B528" s="2"/>
      <c r="C528" s="2"/>
      <c r="D528" s="2"/>
      <c r="E528" s="2"/>
      <c r="F528" s="2"/>
      <c r="G528" s="2"/>
      <c r="H528" s="2"/>
      <c r="I528" s="2"/>
    </row>
    <row r="529" spans="1:9" ht="16.5" customHeight="1">
      <c r="A529" s="50"/>
      <c r="B529" s="2"/>
      <c r="C529" s="2"/>
      <c r="D529" s="2"/>
      <c r="E529" s="2"/>
      <c r="F529" s="2"/>
      <c r="G529" s="2"/>
      <c r="H529" s="2"/>
      <c r="I529" s="2"/>
    </row>
    <row r="530" spans="1:9" ht="16.5" customHeight="1">
      <c r="A530" s="50"/>
      <c r="B530" s="2"/>
      <c r="C530" s="2"/>
      <c r="D530" s="2"/>
      <c r="E530" s="2"/>
      <c r="F530" s="2"/>
      <c r="G530" s="2"/>
      <c r="H530" s="2"/>
      <c r="I530" s="2"/>
    </row>
    <row r="531" spans="1:9" ht="16.5" customHeight="1">
      <c r="A531" s="50"/>
      <c r="B531" s="2"/>
      <c r="C531" s="2"/>
      <c r="D531" s="2"/>
      <c r="E531" s="2"/>
      <c r="F531" s="2"/>
      <c r="G531" s="2"/>
      <c r="H531" s="2"/>
      <c r="I531" s="2"/>
    </row>
    <row r="532" spans="1:9" ht="16.5" customHeight="1">
      <c r="A532" s="50"/>
      <c r="B532" s="2"/>
      <c r="C532" s="2"/>
      <c r="D532" s="2"/>
      <c r="E532" s="2"/>
      <c r="F532" s="2"/>
      <c r="G532" s="2"/>
      <c r="H532" s="2"/>
      <c r="I532" s="2"/>
    </row>
    <row r="533" spans="1:9" ht="16.5" customHeight="1">
      <c r="A533" s="50"/>
      <c r="B533" s="2"/>
      <c r="C533" s="2"/>
      <c r="D533" s="2"/>
      <c r="E533" s="2"/>
      <c r="F533" s="2"/>
      <c r="G533" s="2"/>
      <c r="H533" s="2"/>
      <c r="I533" s="2"/>
    </row>
    <row r="534" spans="1:9" ht="16.5" customHeight="1">
      <c r="A534" s="50"/>
      <c r="B534" s="2"/>
      <c r="C534" s="2"/>
      <c r="D534" s="2"/>
      <c r="E534" s="2"/>
      <c r="F534" s="2"/>
      <c r="G534" s="2"/>
      <c r="H534" s="2"/>
      <c r="I534" s="2"/>
    </row>
    <row r="535" spans="1:9" ht="16.5" customHeight="1">
      <c r="A535" s="50"/>
      <c r="B535" s="2"/>
      <c r="C535" s="2"/>
      <c r="D535" s="2"/>
      <c r="E535" s="2"/>
      <c r="F535" s="2"/>
      <c r="G535" s="2"/>
      <c r="H535" s="2"/>
      <c r="I535" s="2"/>
    </row>
    <row r="536" spans="1:9" ht="16.5" customHeight="1">
      <c r="A536" s="50"/>
      <c r="B536" s="2"/>
      <c r="C536" s="2"/>
      <c r="D536" s="2"/>
      <c r="E536" s="2"/>
      <c r="F536" s="2"/>
      <c r="G536" s="2"/>
      <c r="H536" s="2"/>
      <c r="I536" s="2"/>
    </row>
    <row r="537" spans="1:9" ht="16.5" customHeight="1">
      <c r="A537" s="50"/>
      <c r="B537" s="2"/>
      <c r="C537" s="2"/>
      <c r="D537" s="2"/>
      <c r="E537" s="2"/>
      <c r="F537" s="2"/>
      <c r="G537" s="2"/>
      <c r="H537" s="2"/>
      <c r="I537" s="2"/>
    </row>
    <row r="538" spans="1:9" ht="16.5" customHeight="1">
      <c r="A538" s="50"/>
      <c r="B538" s="2"/>
      <c r="C538" s="2"/>
      <c r="D538" s="2"/>
      <c r="E538" s="2"/>
      <c r="F538" s="2"/>
      <c r="G538" s="2"/>
      <c r="H538" s="2"/>
      <c r="I538" s="2"/>
    </row>
    <row r="539" spans="1:9" ht="16.5" customHeight="1">
      <c r="A539" s="50"/>
      <c r="B539" s="2"/>
      <c r="C539" s="2"/>
      <c r="D539" s="2"/>
      <c r="E539" s="2"/>
      <c r="F539" s="2"/>
      <c r="G539" s="2"/>
      <c r="H539" s="2"/>
      <c r="I539" s="2"/>
    </row>
    <row r="540" spans="1:9" ht="16.5" customHeight="1">
      <c r="A540" s="50"/>
      <c r="B540" s="2"/>
      <c r="C540" s="2"/>
      <c r="D540" s="2"/>
      <c r="E540" s="2"/>
      <c r="F540" s="2"/>
      <c r="G540" s="2"/>
      <c r="H540" s="2"/>
      <c r="I540" s="2"/>
    </row>
    <row r="541" spans="1:9" ht="16.5" customHeight="1">
      <c r="A541" s="50"/>
      <c r="B541" s="2"/>
      <c r="C541" s="2"/>
      <c r="D541" s="2"/>
      <c r="E541" s="2"/>
      <c r="F541" s="2"/>
      <c r="G541" s="2"/>
      <c r="H541" s="2"/>
      <c r="I541" s="2"/>
    </row>
    <row r="542" spans="1:9" ht="16.5" customHeight="1">
      <c r="A542" s="50"/>
      <c r="B542" s="2"/>
      <c r="C542" s="2"/>
      <c r="D542" s="2"/>
      <c r="E542" s="2"/>
      <c r="F542" s="2"/>
      <c r="G542" s="2"/>
      <c r="H542" s="2"/>
      <c r="I542" s="2"/>
    </row>
    <row r="543" spans="1:9" ht="16.5" customHeight="1">
      <c r="A543" s="50"/>
      <c r="B543" s="2"/>
      <c r="C543" s="2"/>
      <c r="D543" s="2"/>
      <c r="E543" s="2"/>
      <c r="F543" s="2"/>
      <c r="G543" s="2"/>
      <c r="H543" s="2"/>
      <c r="I543" s="2"/>
    </row>
    <row r="544" spans="1:9" ht="16.5" customHeight="1">
      <c r="A544" s="50"/>
      <c r="B544" s="2"/>
      <c r="C544" s="2"/>
      <c r="D544" s="2"/>
      <c r="E544" s="2"/>
      <c r="F544" s="2"/>
      <c r="G544" s="2"/>
      <c r="H544" s="2"/>
      <c r="I544" s="2"/>
    </row>
    <row r="545" spans="1:9" ht="16.5" customHeight="1">
      <c r="A545" s="50"/>
      <c r="B545" s="2"/>
      <c r="C545" s="2"/>
      <c r="D545" s="2"/>
      <c r="E545" s="2"/>
      <c r="F545" s="2"/>
      <c r="G545" s="2"/>
      <c r="H545" s="2"/>
      <c r="I545" s="2"/>
    </row>
    <row r="546" spans="1:9" ht="16.5" customHeight="1">
      <c r="A546" s="50"/>
      <c r="B546" s="2"/>
      <c r="C546" s="2"/>
      <c r="D546" s="2"/>
      <c r="E546" s="2"/>
      <c r="F546" s="2"/>
      <c r="G546" s="2"/>
      <c r="H546" s="2"/>
      <c r="I546" s="2"/>
    </row>
    <row r="547" spans="1:9" ht="16.5" customHeight="1">
      <c r="A547" s="50"/>
      <c r="B547" s="2"/>
      <c r="C547" s="2"/>
      <c r="D547" s="2"/>
      <c r="E547" s="2"/>
      <c r="F547" s="2"/>
      <c r="G547" s="2"/>
      <c r="H547" s="2"/>
      <c r="I547" s="2"/>
    </row>
    <row r="548" spans="1:9" ht="16.5" customHeight="1">
      <c r="A548" s="50"/>
      <c r="B548" s="2"/>
      <c r="C548" s="2"/>
      <c r="D548" s="2"/>
      <c r="E548" s="2"/>
      <c r="F548" s="2"/>
      <c r="G548" s="2"/>
      <c r="H548" s="2"/>
      <c r="I548" s="2"/>
    </row>
    <row r="549" spans="1:9" ht="16.5" customHeight="1">
      <c r="A549" s="50"/>
      <c r="B549" s="2"/>
      <c r="C549" s="2"/>
      <c r="D549" s="2"/>
      <c r="E549" s="2"/>
      <c r="F549" s="2"/>
      <c r="G549" s="2"/>
      <c r="H549" s="2"/>
      <c r="I549" s="2"/>
    </row>
    <row r="550" spans="1:9" ht="16.5" customHeight="1">
      <c r="A550" s="50"/>
      <c r="B550" s="2"/>
      <c r="C550" s="2"/>
      <c r="D550" s="2"/>
      <c r="E550" s="2"/>
      <c r="F550" s="2"/>
      <c r="G550" s="2"/>
      <c r="H550" s="2"/>
      <c r="I550" s="2"/>
    </row>
    <row r="551" spans="1:9" ht="16.5" customHeight="1">
      <c r="A551" s="50"/>
      <c r="B551" s="2"/>
      <c r="C551" s="2"/>
      <c r="D551" s="2"/>
      <c r="E551" s="2"/>
      <c r="F551" s="2"/>
      <c r="G551" s="2"/>
      <c r="H551" s="2"/>
      <c r="I551" s="2"/>
    </row>
    <row r="552" spans="1:9" ht="16.5" customHeight="1">
      <c r="A552" s="50"/>
      <c r="B552" s="2"/>
      <c r="C552" s="2"/>
      <c r="D552" s="2"/>
      <c r="E552" s="2"/>
      <c r="F552" s="2"/>
      <c r="G552" s="2"/>
      <c r="H552" s="2"/>
      <c r="I552" s="2"/>
    </row>
    <row r="553" spans="1:9" ht="16.5" customHeight="1">
      <c r="A553" s="50"/>
      <c r="B553" s="2"/>
      <c r="C553" s="2"/>
      <c r="D553" s="2"/>
      <c r="E553" s="2"/>
      <c r="F553" s="2"/>
      <c r="G553" s="2"/>
      <c r="H553" s="2"/>
      <c r="I553" s="2"/>
    </row>
    <row r="554" spans="1:9" ht="16.5" customHeight="1">
      <c r="A554" s="50"/>
      <c r="B554" s="2"/>
      <c r="C554" s="2"/>
      <c r="D554" s="2"/>
      <c r="E554" s="2"/>
      <c r="F554" s="2"/>
      <c r="G554" s="2"/>
      <c r="H554" s="2"/>
      <c r="I554" s="2"/>
    </row>
    <row r="555" spans="1:9" ht="16.5" customHeight="1">
      <c r="A555" s="50"/>
      <c r="B555" s="2"/>
      <c r="C555" s="2"/>
      <c r="D555" s="2"/>
      <c r="E555" s="2"/>
      <c r="F555" s="2"/>
      <c r="G555" s="2"/>
      <c r="H555" s="2"/>
      <c r="I555" s="2"/>
    </row>
    <row r="556" spans="1:9" ht="16.5" customHeight="1">
      <c r="A556" s="50"/>
      <c r="B556" s="2"/>
      <c r="C556" s="2"/>
      <c r="D556" s="2"/>
      <c r="E556" s="2"/>
      <c r="F556" s="2"/>
      <c r="G556" s="2"/>
      <c r="H556" s="2"/>
      <c r="I556" s="2"/>
    </row>
    <row r="557" spans="1:9" ht="16.5" customHeight="1">
      <c r="A557" s="50"/>
      <c r="B557" s="2"/>
      <c r="C557" s="2"/>
      <c r="D557" s="2"/>
      <c r="E557" s="2"/>
      <c r="F557" s="2"/>
      <c r="G557" s="2"/>
      <c r="H557" s="2"/>
      <c r="I557" s="2"/>
    </row>
    <row r="558" spans="1:9" ht="16.5" customHeight="1">
      <c r="A558" s="50"/>
      <c r="B558" s="2"/>
      <c r="C558" s="2"/>
      <c r="D558" s="2"/>
      <c r="E558" s="2"/>
      <c r="F558" s="2"/>
      <c r="G558" s="2"/>
      <c r="H558" s="2"/>
      <c r="I558" s="2"/>
    </row>
    <row r="559" spans="1:9" ht="16.5" customHeight="1">
      <c r="A559" s="50"/>
      <c r="B559" s="2"/>
      <c r="C559" s="2"/>
      <c r="D559" s="2"/>
      <c r="E559" s="2"/>
      <c r="F559" s="2"/>
      <c r="G559" s="2"/>
      <c r="H559" s="2"/>
      <c r="I559" s="2"/>
    </row>
    <row r="560" spans="1:9" ht="16.5" customHeight="1">
      <c r="A560" s="50"/>
      <c r="B560" s="2"/>
      <c r="C560" s="2"/>
      <c r="D560" s="2"/>
      <c r="E560" s="2"/>
      <c r="F560" s="2"/>
      <c r="G560" s="2"/>
      <c r="H560" s="2"/>
      <c r="I560" s="2"/>
    </row>
    <row r="561" spans="1:9" ht="16.5" customHeight="1">
      <c r="A561" s="50"/>
      <c r="B561" s="2"/>
      <c r="C561" s="2"/>
      <c r="D561" s="2"/>
      <c r="E561" s="2"/>
      <c r="F561" s="2"/>
      <c r="G561" s="2"/>
      <c r="H561" s="2"/>
      <c r="I561" s="2"/>
    </row>
    <row r="562" spans="1:9" ht="16.5" customHeight="1">
      <c r="A562" s="50"/>
      <c r="B562" s="2"/>
      <c r="C562" s="2"/>
      <c r="D562" s="2"/>
      <c r="E562" s="2"/>
      <c r="F562" s="2"/>
      <c r="G562" s="2"/>
      <c r="H562" s="2"/>
      <c r="I562" s="2"/>
    </row>
    <row r="563" spans="1:9" ht="16.5" customHeight="1">
      <c r="A563" s="50"/>
      <c r="B563" s="2"/>
      <c r="C563" s="2"/>
      <c r="D563" s="2"/>
      <c r="E563" s="2"/>
      <c r="F563" s="2"/>
      <c r="G563" s="2"/>
      <c r="H563" s="2"/>
      <c r="I563" s="2"/>
    </row>
    <row r="564" spans="1:9" ht="16.5" customHeight="1">
      <c r="A564" s="50"/>
      <c r="B564" s="2"/>
      <c r="C564" s="2"/>
      <c r="D564" s="2"/>
      <c r="E564" s="2"/>
      <c r="F564" s="2"/>
      <c r="G564" s="2"/>
      <c r="H564" s="2"/>
      <c r="I564" s="2"/>
    </row>
    <row r="565" spans="1:9" ht="16.5" customHeight="1">
      <c r="A565" s="50"/>
      <c r="B565" s="2"/>
      <c r="C565" s="2"/>
      <c r="D565" s="2"/>
      <c r="E565" s="2"/>
      <c r="F565" s="2"/>
      <c r="G565" s="2"/>
      <c r="H565" s="2"/>
      <c r="I565" s="2"/>
    </row>
    <row r="566" spans="1:9" ht="16.5" customHeight="1">
      <c r="A566" s="50"/>
      <c r="B566" s="2"/>
      <c r="C566" s="2"/>
      <c r="D566" s="2"/>
      <c r="E566" s="2"/>
      <c r="F566" s="2"/>
      <c r="G566" s="2"/>
      <c r="H566" s="2"/>
      <c r="I566" s="2"/>
    </row>
    <row r="567" spans="1:9" ht="16.5" customHeight="1">
      <c r="A567" s="50"/>
      <c r="B567" s="2"/>
      <c r="C567" s="2"/>
      <c r="D567" s="2"/>
      <c r="E567" s="2"/>
      <c r="F567" s="2"/>
      <c r="G567" s="2"/>
      <c r="H567" s="2"/>
      <c r="I567" s="2"/>
    </row>
    <row r="568" spans="1:9" ht="16.5" customHeight="1">
      <c r="A568" s="50"/>
      <c r="B568" s="2"/>
      <c r="C568" s="2"/>
      <c r="D568" s="2"/>
      <c r="E568" s="2"/>
      <c r="F568" s="2"/>
      <c r="G568" s="2"/>
      <c r="H568" s="2"/>
      <c r="I568" s="2"/>
    </row>
    <row r="569" spans="1:9" ht="16.5" customHeight="1">
      <c r="A569" s="50"/>
      <c r="B569" s="2"/>
      <c r="C569" s="2"/>
      <c r="D569" s="2"/>
      <c r="E569" s="2"/>
      <c r="F569" s="2"/>
      <c r="G569" s="2"/>
      <c r="H569" s="2"/>
      <c r="I569" s="2"/>
    </row>
    <row r="570" spans="1:9" ht="16.5" customHeight="1">
      <c r="A570" s="50"/>
      <c r="B570" s="2"/>
      <c r="C570" s="2"/>
      <c r="D570" s="2"/>
      <c r="E570" s="2"/>
      <c r="F570" s="2"/>
      <c r="G570" s="2"/>
      <c r="H570" s="2"/>
      <c r="I570" s="2"/>
    </row>
    <row r="571" spans="1:9" ht="16.5" customHeight="1">
      <c r="A571" s="50"/>
      <c r="B571" s="2"/>
      <c r="C571" s="2"/>
      <c r="D571" s="2"/>
      <c r="E571" s="2"/>
      <c r="F571" s="2"/>
      <c r="G571" s="2"/>
      <c r="H571" s="2"/>
      <c r="I571" s="2"/>
    </row>
    <row r="572" spans="1:9" ht="16.5" customHeight="1">
      <c r="A572" s="50"/>
      <c r="B572" s="2"/>
      <c r="C572" s="2"/>
      <c r="D572" s="2"/>
      <c r="E572" s="2"/>
      <c r="F572" s="2"/>
      <c r="G572" s="2"/>
      <c r="H572" s="2"/>
      <c r="I572" s="2"/>
    </row>
    <row r="573" spans="1:9" ht="16.5" customHeight="1">
      <c r="A573" s="50"/>
      <c r="B573" s="2"/>
      <c r="C573" s="2"/>
      <c r="D573" s="2"/>
      <c r="E573" s="2"/>
      <c r="F573" s="2"/>
      <c r="G573" s="2"/>
      <c r="H573" s="2"/>
      <c r="I573" s="2"/>
    </row>
    <row r="574" spans="1:9" ht="16.5" customHeight="1">
      <c r="A574" s="50"/>
      <c r="B574" s="2"/>
      <c r="C574" s="2"/>
      <c r="D574" s="2"/>
      <c r="E574" s="2"/>
      <c r="F574" s="2"/>
      <c r="G574" s="2"/>
      <c r="H574" s="2"/>
      <c r="I574" s="2"/>
    </row>
    <row r="575" spans="1:9" ht="16.5" customHeight="1">
      <c r="A575" s="50"/>
      <c r="B575" s="2"/>
      <c r="C575" s="2"/>
      <c r="D575" s="2"/>
      <c r="E575" s="2"/>
      <c r="F575" s="2"/>
      <c r="G575" s="2"/>
      <c r="H575" s="2"/>
      <c r="I575" s="2"/>
    </row>
    <row r="576" spans="1:9" ht="16.5" customHeight="1">
      <c r="A576" s="50"/>
      <c r="B576" s="2"/>
      <c r="C576" s="2"/>
      <c r="D576" s="2"/>
      <c r="E576" s="2"/>
      <c r="F576" s="2"/>
      <c r="G576" s="2"/>
      <c r="H576" s="2"/>
      <c r="I576" s="2"/>
    </row>
    <row r="577" spans="1:9" ht="16.5" customHeight="1">
      <c r="A577" s="50"/>
      <c r="B577" s="2"/>
      <c r="C577" s="2"/>
      <c r="D577" s="2"/>
      <c r="E577" s="2"/>
      <c r="F577" s="2"/>
      <c r="G577" s="2"/>
      <c r="H577" s="2"/>
      <c r="I577" s="2"/>
    </row>
    <row r="578" spans="1:9" ht="16.5" customHeight="1">
      <c r="A578" s="50"/>
      <c r="B578" s="2"/>
      <c r="C578" s="2"/>
      <c r="D578" s="2"/>
      <c r="E578" s="2"/>
      <c r="F578" s="2"/>
      <c r="G578" s="2"/>
      <c r="H578" s="2"/>
      <c r="I578" s="2"/>
    </row>
    <row r="579" spans="1:9" ht="16.5" customHeight="1">
      <c r="A579" s="50"/>
      <c r="B579" s="2"/>
      <c r="C579" s="2"/>
      <c r="D579" s="2"/>
      <c r="E579" s="2"/>
      <c r="F579" s="2"/>
      <c r="G579" s="2"/>
      <c r="H579" s="2"/>
      <c r="I579" s="2"/>
    </row>
    <row r="580" spans="1:9" ht="16.5" customHeight="1">
      <c r="A580" s="50"/>
      <c r="B580" s="2"/>
      <c r="C580" s="2"/>
      <c r="D580" s="2"/>
      <c r="E580" s="2"/>
      <c r="F580" s="2"/>
      <c r="G580" s="2"/>
      <c r="H580" s="2"/>
      <c r="I580" s="2"/>
    </row>
    <row r="581" spans="1:9" ht="16.5" customHeight="1">
      <c r="A581" s="50"/>
      <c r="B581" s="2"/>
      <c r="C581" s="2"/>
      <c r="D581" s="2"/>
      <c r="E581" s="2"/>
      <c r="F581" s="2"/>
      <c r="G581" s="2"/>
      <c r="H581" s="2"/>
      <c r="I581" s="2"/>
    </row>
    <row r="582" spans="1:9" ht="16.5" customHeight="1">
      <c r="A582" s="50"/>
      <c r="B582" s="2"/>
      <c r="C582" s="2"/>
      <c r="D582" s="2"/>
      <c r="E582" s="2"/>
      <c r="F582" s="2"/>
      <c r="G582" s="2"/>
      <c r="H582" s="2"/>
      <c r="I582" s="2"/>
    </row>
    <row r="583" spans="1:9" ht="16.5" customHeight="1">
      <c r="A583" s="50"/>
      <c r="B583" s="2"/>
      <c r="C583" s="2"/>
      <c r="D583" s="2"/>
      <c r="E583" s="2"/>
      <c r="F583" s="2"/>
      <c r="G583" s="2"/>
      <c r="H583" s="2"/>
      <c r="I583" s="2"/>
    </row>
    <row r="584" spans="1:9" ht="16.5" customHeight="1">
      <c r="A584" s="50"/>
      <c r="B584" s="2"/>
      <c r="C584" s="2"/>
      <c r="D584" s="2"/>
      <c r="E584" s="2"/>
      <c r="F584" s="2"/>
      <c r="G584" s="2"/>
      <c r="H584" s="2"/>
      <c r="I584" s="2"/>
    </row>
    <row r="585" spans="1:9" ht="16.5" customHeight="1">
      <c r="A585" s="50"/>
      <c r="B585" s="2"/>
      <c r="C585" s="2"/>
      <c r="D585" s="2"/>
      <c r="E585" s="2"/>
      <c r="F585" s="2"/>
      <c r="G585" s="2"/>
      <c r="H585" s="2"/>
      <c r="I585" s="2"/>
    </row>
    <row r="586" spans="1:9" ht="16.5" customHeight="1">
      <c r="A586" s="50"/>
      <c r="B586" s="2"/>
      <c r="C586" s="2"/>
      <c r="D586" s="2"/>
      <c r="E586" s="2"/>
      <c r="F586" s="2"/>
      <c r="G586" s="2"/>
      <c r="H586" s="2"/>
      <c r="I586" s="2"/>
    </row>
    <row r="587" spans="1:9" ht="16.5" customHeight="1">
      <c r="A587" s="50"/>
      <c r="B587" s="2"/>
      <c r="C587" s="2"/>
      <c r="D587" s="2"/>
      <c r="E587" s="2"/>
      <c r="F587" s="2"/>
      <c r="G587" s="2"/>
      <c r="H587" s="2"/>
      <c r="I587" s="2"/>
    </row>
    <row r="588" spans="1:9" ht="16.5" customHeight="1">
      <c r="A588" s="50"/>
      <c r="B588" s="2"/>
      <c r="C588" s="2"/>
      <c r="D588" s="2"/>
      <c r="E588" s="2"/>
      <c r="F588" s="2"/>
      <c r="G588" s="2"/>
      <c r="H588" s="2"/>
      <c r="I588" s="2"/>
    </row>
    <row r="589" spans="1:9" ht="16.5" customHeight="1">
      <c r="A589" s="50"/>
      <c r="B589" s="2"/>
      <c r="C589" s="2"/>
      <c r="D589" s="2"/>
      <c r="E589" s="2"/>
      <c r="F589" s="2"/>
      <c r="G589" s="2"/>
      <c r="H589" s="2"/>
      <c r="I589" s="2"/>
    </row>
    <row r="590" spans="1:9" ht="16.5" customHeight="1">
      <c r="A590" s="50"/>
      <c r="B590" s="2"/>
      <c r="C590" s="2"/>
      <c r="D590" s="2"/>
      <c r="E590" s="2"/>
      <c r="F590" s="2"/>
      <c r="G590" s="2"/>
      <c r="H590" s="2"/>
      <c r="I590" s="2"/>
    </row>
    <row r="591" spans="1:9" ht="16.5" customHeight="1">
      <c r="A591" s="50"/>
      <c r="B591" s="2"/>
      <c r="C591" s="2"/>
      <c r="D591" s="2"/>
      <c r="E591" s="2"/>
      <c r="F591" s="2"/>
      <c r="G591" s="2"/>
      <c r="H591" s="2"/>
      <c r="I591" s="2"/>
    </row>
    <row r="592" spans="1:9" ht="16.5" customHeight="1">
      <c r="A592" s="50"/>
      <c r="B592" s="2"/>
      <c r="C592" s="2"/>
      <c r="D592" s="2"/>
      <c r="E592" s="2"/>
      <c r="F592" s="2"/>
      <c r="G592" s="2"/>
      <c r="H592" s="2"/>
      <c r="I592" s="2"/>
    </row>
    <row r="593" spans="1:9" ht="16.5" customHeight="1">
      <c r="A593" s="50"/>
      <c r="B593" s="2"/>
      <c r="C593" s="2"/>
      <c r="D593" s="2"/>
      <c r="E593" s="2"/>
      <c r="F593" s="2"/>
      <c r="G593" s="2"/>
      <c r="H593" s="2"/>
      <c r="I593" s="2"/>
    </row>
    <row r="594" spans="1:9" ht="16.5" customHeight="1">
      <c r="A594" s="50"/>
      <c r="B594" s="2"/>
      <c r="C594" s="2"/>
      <c r="D594" s="2"/>
      <c r="E594" s="2"/>
      <c r="F594" s="2"/>
      <c r="G594" s="2"/>
      <c r="H594" s="2"/>
      <c r="I594" s="2"/>
    </row>
    <row r="595" spans="1:9" ht="16.5" customHeight="1">
      <c r="A595" s="50"/>
      <c r="B595" s="2"/>
      <c r="C595" s="2"/>
      <c r="D595" s="2"/>
      <c r="E595" s="2"/>
      <c r="F595" s="2"/>
      <c r="G595" s="2"/>
      <c r="H595" s="2"/>
      <c r="I595" s="2"/>
    </row>
    <row r="596" spans="1:9" ht="16.5" customHeight="1">
      <c r="A596" s="50"/>
      <c r="B596" s="2"/>
      <c r="C596" s="2"/>
      <c r="D596" s="2"/>
      <c r="E596" s="2"/>
      <c r="F596" s="2"/>
      <c r="G596" s="2"/>
      <c r="H596" s="2"/>
      <c r="I596" s="2"/>
    </row>
    <row r="597" spans="1:9" ht="16.5" customHeight="1">
      <c r="A597" s="50"/>
      <c r="B597" s="2"/>
      <c r="C597" s="2"/>
      <c r="D597" s="2"/>
      <c r="E597" s="2"/>
      <c r="F597" s="2"/>
      <c r="G597" s="2"/>
      <c r="H597" s="2"/>
      <c r="I597" s="2"/>
    </row>
    <row r="598" spans="1:9" ht="16.5" customHeight="1">
      <c r="A598" s="50"/>
      <c r="B598" s="2"/>
      <c r="C598" s="2"/>
      <c r="D598" s="2"/>
      <c r="E598" s="2"/>
      <c r="F598" s="2"/>
      <c r="G598" s="2"/>
      <c r="H598" s="2"/>
      <c r="I598" s="2"/>
    </row>
    <row r="599" spans="1:9" ht="16.5" customHeight="1">
      <c r="A599" s="50"/>
      <c r="B599" s="2"/>
      <c r="C599" s="2"/>
      <c r="D599" s="2"/>
      <c r="E599" s="2"/>
      <c r="F599" s="2"/>
      <c r="G599" s="2"/>
      <c r="H599" s="2"/>
      <c r="I599" s="2"/>
    </row>
    <row r="600" spans="1:9" ht="16.5" customHeight="1">
      <c r="A600" s="50"/>
      <c r="B600" s="2"/>
      <c r="C600" s="2"/>
      <c r="D600" s="2"/>
      <c r="E600" s="2"/>
      <c r="F600" s="2"/>
      <c r="G600" s="2"/>
      <c r="H600" s="2"/>
      <c r="I600" s="2"/>
    </row>
    <row r="601" spans="1:9" ht="16.5" customHeight="1">
      <c r="A601" s="50"/>
      <c r="B601" s="2"/>
      <c r="C601" s="2"/>
      <c r="D601" s="2"/>
      <c r="E601" s="2"/>
      <c r="F601" s="2"/>
      <c r="G601" s="2"/>
      <c r="H601" s="2"/>
      <c r="I601" s="2"/>
    </row>
    <row r="602" spans="1:9" ht="16.5" customHeight="1">
      <c r="A602" s="50"/>
      <c r="B602" s="2"/>
      <c r="C602" s="2"/>
      <c r="D602" s="2"/>
      <c r="E602" s="2"/>
      <c r="F602" s="2"/>
      <c r="G602" s="2"/>
      <c r="H602" s="2"/>
      <c r="I602" s="2"/>
    </row>
    <row r="603" spans="1:9" ht="16.5" customHeight="1">
      <c r="A603" s="50"/>
      <c r="B603" s="2"/>
      <c r="C603" s="2"/>
      <c r="D603" s="2"/>
      <c r="E603" s="2"/>
      <c r="F603" s="2"/>
      <c r="G603" s="2"/>
      <c r="H603" s="2"/>
      <c r="I603" s="2"/>
    </row>
    <row r="604" spans="1:9" ht="16.5" customHeight="1">
      <c r="A604" s="50"/>
      <c r="B604" s="2"/>
      <c r="C604" s="2"/>
      <c r="D604" s="2"/>
      <c r="E604" s="2"/>
      <c r="F604" s="2"/>
      <c r="G604" s="2"/>
      <c r="H604" s="2"/>
      <c r="I604" s="2"/>
    </row>
    <row r="605" spans="1:9" ht="16.5" customHeight="1">
      <c r="A605" s="50"/>
      <c r="B605" s="2"/>
      <c r="C605" s="2"/>
      <c r="D605" s="2"/>
      <c r="E605" s="2"/>
      <c r="F605" s="2"/>
      <c r="G605" s="2"/>
      <c r="H605" s="2"/>
      <c r="I605" s="2"/>
    </row>
    <row r="606" spans="1:9" ht="16.5" customHeight="1">
      <c r="A606" s="50"/>
      <c r="B606" s="2"/>
      <c r="C606" s="2"/>
      <c r="D606" s="2"/>
      <c r="E606" s="2"/>
      <c r="F606" s="2"/>
      <c r="G606" s="2"/>
      <c r="H606" s="2"/>
      <c r="I606" s="2"/>
    </row>
    <row r="607" spans="1:9" ht="16.5" customHeight="1">
      <c r="A607" s="50"/>
      <c r="B607" s="2"/>
      <c r="C607" s="2"/>
      <c r="D607" s="2"/>
      <c r="E607" s="2"/>
      <c r="F607" s="2"/>
      <c r="G607" s="2"/>
      <c r="H607" s="2"/>
      <c r="I607" s="2"/>
    </row>
    <row r="608" spans="1:9" ht="16.5" customHeight="1">
      <c r="A608" s="50"/>
      <c r="B608" s="2"/>
      <c r="C608" s="2"/>
      <c r="D608" s="2"/>
      <c r="E608" s="2"/>
      <c r="F608" s="2"/>
      <c r="G608" s="2"/>
      <c r="H608" s="2"/>
      <c r="I608" s="2"/>
    </row>
    <row r="609" spans="1:9" ht="16.5" customHeight="1">
      <c r="A609" s="50"/>
      <c r="B609" s="2"/>
      <c r="C609" s="2"/>
      <c r="D609" s="2"/>
      <c r="E609" s="2"/>
      <c r="F609" s="2"/>
      <c r="G609" s="2"/>
      <c r="H609" s="2"/>
      <c r="I609" s="2"/>
    </row>
    <row r="610" spans="1:9" ht="16.5" customHeight="1">
      <c r="A610" s="50"/>
      <c r="B610" s="2"/>
      <c r="C610" s="2"/>
      <c r="D610" s="2"/>
      <c r="E610" s="2"/>
      <c r="F610" s="2"/>
      <c r="G610" s="2"/>
      <c r="H610" s="2"/>
      <c r="I610" s="2"/>
    </row>
    <row r="611" spans="1:9" ht="16.5" customHeight="1">
      <c r="A611" s="50"/>
      <c r="B611" s="2"/>
      <c r="C611" s="2"/>
      <c r="D611" s="2"/>
      <c r="E611" s="2"/>
      <c r="F611" s="2"/>
      <c r="G611" s="2"/>
      <c r="H611" s="2"/>
      <c r="I611" s="2"/>
    </row>
    <row r="612" spans="1:9" ht="16.5" customHeight="1">
      <c r="A612" s="50"/>
      <c r="B612" s="2"/>
      <c r="C612" s="2"/>
      <c r="D612" s="2"/>
      <c r="E612" s="2"/>
      <c r="F612" s="2"/>
      <c r="G612" s="2"/>
      <c r="H612" s="2"/>
      <c r="I612" s="2"/>
    </row>
    <row r="613" spans="1:9" ht="16.5" customHeight="1">
      <c r="A613" s="50"/>
      <c r="B613" s="2"/>
      <c r="C613" s="2"/>
      <c r="D613" s="2"/>
      <c r="E613" s="2"/>
      <c r="F613" s="2"/>
      <c r="G613" s="2"/>
      <c r="H613" s="2"/>
      <c r="I613" s="2"/>
    </row>
    <row r="614" spans="1:9" ht="16.5" customHeight="1">
      <c r="A614" s="50"/>
      <c r="B614" s="2"/>
      <c r="C614" s="2"/>
      <c r="D614" s="2"/>
      <c r="E614" s="2"/>
      <c r="F614" s="2"/>
      <c r="G614" s="2"/>
      <c r="H614" s="2"/>
      <c r="I614" s="2"/>
    </row>
    <row r="615" spans="1:9" ht="16.5" customHeight="1">
      <c r="A615" s="50"/>
      <c r="B615" s="2"/>
      <c r="C615" s="2"/>
      <c r="D615" s="2"/>
      <c r="E615" s="2"/>
      <c r="F615" s="2"/>
      <c r="G615" s="2"/>
      <c r="H615" s="2"/>
      <c r="I615" s="2"/>
    </row>
    <row r="616" spans="1:9" ht="16.5" customHeight="1">
      <c r="A616" s="50"/>
      <c r="B616" s="2"/>
      <c r="C616" s="2"/>
      <c r="D616" s="2"/>
      <c r="E616" s="2"/>
      <c r="F616" s="2"/>
      <c r="G616" s="2"/>
      <c r="H616" s="2"/>
      <c r="I616" s="2"/>
    </row>
    <row r="617" spans="1:9" ht="16.5" customHeight="1">
      <c r="A617" s="50"/>
      <c r="B617" s="2"/>
      <c r="C617" s="2"/>
      <c r="D617" s="2"/>
      <c r="E617" s="2"/>
      <c r="F617" s="2"/>
      <c r="G617" s="2"/>
      <c r="H617" s="2"/>
      <c r="I617" s="2"/>
    </row>
    <row r="618" spans="1:9" ht="16.5" customHeight="1">
      <c r="A618" s="50"/>
      <c r="B618" s="2"/>
      <c r="C618" s="2"/>
      <c r="D618" s="2"/>
      <c r="E618" s="2"/>
      <c r="F618" s="2"/>
      <c r="G618" s="2"/>
      <c r="H618" s="2"/>
      <c r="I618" s="2"/>
    </row>
    <row r="619" spans="1:9" ht="16.5" customHeight="1">
      <c r="A619" s="50"/>
      <c r="B619" s="2"/>
      <c r="C619" s="2"/>
      <c r="D619" s="2"/>
      <c r="E619" s="2"/>
      <c r="F619" s="2"/>
      <c r="G619" s="2"/>
      <c r="H619" s="2"/>
      <c r="I619" s="2"/>
    </row>
    <row r="620" spans="1:9" ht="16.5" customHeight="1">
      <c r="A620" s="50"/>
      <c r="B620" s="2"/>
      <c r="C620" s="2"/>
      <c r="D620" s="2"/>
      <c r="E620" s="2"/>
      <c r="F620" s="2"/>
      <c r="G620" s="2"/>
      <c r="H620" s="2"/>
      <c r="I620" s="2"/>
    </row>
    <row r="621" spans="1:9" ht="16.5" customHeight="1">
      <c r="A621" s="50"/>
      <c r="B621" s="2"/>
      <c r="C621" s="2"/>
      <c r="D621" s="2"/>
      <c r="E621" s="2"/>
      <c r="F621" s="2"/>
      <c r="G621" s="2"/>
      <c r="H621" s="2"/>
      <c r="I621" s="2"/>
    </row>
    <row r="622" spans="1:9" ht="16.5" customHeight="1">
      <c r="A622" s="50"/>
      <c r="B622" s="2"/>
      <c r="C622" s="2"/>
      <c r="D622" s="2"/>
      <c r="E622" s="2"/>
      <c r="F622" s="2"/>
      <c r="G622" s="2"/>
      <c r="H622" s="2"/>
      <c r="I622" s="2"/>
    </row>
    <row r="623" spans="1:9" ht="16.5" customHeight="1">
      <c r="A623" s="50"/>
      <c r="B623" s="2"/>
      <c r="C623" s="2"/>
      <c r="D623" s="2"/>
      <c r="E623" s="2"/>
      <c r="F623" s="2"/>
      <c r="G623" s="2"/>
      <c r="H623" s="2"/>
      <c r="I623" s="2"/>
    </row>
    <row r="624" spans="1:9" ht="16.5" customHeight="1">
      <c r="A624" s="50"/>
      <c r="B624" s="2"/>
      <c r="C624" s="2"/>
      <c r="D624" s="2"/>
      <c r="E624" s="2"/>
      <c r="F624" s="2"/>
      <c r="G624" s="2"/>
      <c r="H624" s="2"/>
      <c r="I624" s="2"/>
    </row>
    <row r="625" spans="1:9" ht="16.5" customHeight="1">
      <c r="A625" s="50"/>
      <c r="B625" s="2"/>
      <c r="C625" s="2"/>
      <c r="D625" s="2"/>
      <c r="E625" s="2"/>
      <c r="F625" s="2"/>
      <c r="G625" s="2"/>
      <c r="H625" s="2"/>
      <c r="I625" s="2"/>
    </row>
    <row r="626" spans="1:9" ht="16.5" customHeight="1">
      <c r="A626" s="50"/>
      <c r="B626" s="2"/>
      <c r="C626" s="2"/>
      <c r="D626" s="2"/>
      <c r="E626" s="2"/>
      <c r="F626" s="2"/>
      <c r="G626" s="2"/>
      <c r="H626" s="2"/>
      <c r="I626" s="2"/>
    </row>
    <row r="627" spans="1:9" ht="16.5" customHeight="1">
      <c r="A627" s="50"/>
      <c r="B627" s="2"/>
      <c r="C627" s="2"/>
      <c r="D627" s="2"/>
      <c r="E627" s="2"/>
      <c r="F627" s="2"/>
      <c r="G627" s="2"/>
      <c r="H627" s="2"/>
      <c r="I627" s="2"/>
    </row>
    <row r="628" spans="1:9" ht="16.5" customHeight="1">
      <c r="A628" s="50"/>
      <c r="B628" s="2"/>
      <c r="C628" s="2"/>
      <c r="D628" s="2"/>
      <c r="E628" s="2"/>
      <c r="F628" s="2"/>
      <c r="G628" s="2"/>
      <c r="H628" s="2"/>
      <c r="I628" s="2"/>
    </row>
    <row r="629" spans="1:9" ht="16.5" customHeight="1">
      <c r="A629" s="50"/>
      <c r="B629" s="2"/>
      <c r="C629" s="2"/>
      <c r="D629" s="2"/>
      <c r="E629" s="2"/>
      <c r="F629" s="2"/>
      <c r="G629" s="2"/>
      <c r="H629" s="2"/>
      <c r="I629" s="2"/>
    </row>
    <row r="630" spans="1:9" ht="16.5" customHeight="1">
      <c r="A630" s="50"/>
      <c r="B630" s="2"/>
      <c r="C630" s="2"/>
      <c r="D630" s="2"/>
      <c r="E630" s="2"/>
      <c r="F630" s="2"/>
      <c r="G630" s="2"/>
      <c r="H630" s="2"/>
      <c r="I630" s="2"/>
    </row>
    <row r="631" spans="1:9" ht="16.5" customHeight="1">
      <c r="A631" s="50"/>
      <c r="B631" s="2"/>
      <c r="C631" s="2"/>
      <c r="D631" s="2"/>
      <c r="E631" s="2"/>
      <c r="F631" s="2"/>
      <c r="G631" s="2"/>
      <c r="H631" s="2"/>
      <c r="I631" s="2"/>
    </row>
    <row r="632" spans="1:9" ht="16.5" customHeight="1">
      <c r="A632" s="50"/>
      <c r="B632" s="2"/>
      <c r="C632" s="2"/>
      <c r="D632" s="2"/>
      <c r="E632" s="2"/>
      <c r="F632" s="2"/>
      <c r="G632" s="2"/>
      <c r="H632" s="2"/>
      <c r="I632" s="2"/>
    </row>
    <row r="633" spans="1:9" ht="16.5" customHeight="1">
      <c r="A633" s="50"/>
      <c r="B633" s="2"/>
      <c r="C633" s="2"/>
      <c r="D633" s="2"/>
      <c r="E633" s="2"/>
      <c r="F633" s="2"/>
      <c r="G633" s="2"/>
      <c r="H633" s="2"/>
      <c r="I633" s="2"/>
    </row>
    <row r="634" spans="1:9" ht="16.5" customHeight="1">
      <c r="A634" s="50"/>
      <c r="B634" s="2"/>
      <c r="C634" s="2"/>
      <c r="D634" s="2"/>
      <c r="E634" s="2"/>
      <c r="F634" s="2"/>
      <c r="G634" s="2"/>
      <c r="H634" s="2"/>
      <c r="I634" s="2"/>
    </row>
    <row r="635" spans="1:9" ht="16.5" customHeight="1">
      <c r="A635" s="50"/>
      <c r="B635" s="2"/>
      <c r="C635" s="2"/>
      <c r="D635" s="2"/>
      <c r="E635" s="2"/>
      <c r="F635" s="2"/>
      <c r="G635" s="2"/>
      <c r="H635" s="2"/>
      <c r="I635" s="2"/>
    </row>
    <row r="636" spans="1:9" ht="16.5" customHeight="1">
      <c r="A636" s="50"/>
      <c r="B636" s="2"/>
      <c r="C636" s="2"/>
      <c r="D636" s="2"/>
      <c r="E636" s="2"/>
      <c r="F636" s="2"/>
      <c r="G636" s="2"/>
      <c r="H636" s="2"/>
      <c r="I636" s="2"/>
    </row>
    <row r="637" spans="1:9" ht="16.5" customHeight="1">
      <c r="A637" s="50"/>
      <c r="B637" s="2"/>
      <c r="C637" s="2"/>
      <c r="D637" s="2"/>
      <c r="E637" s="2"/>
      <c r="F637" s="2"/>
      <c r="G637" s="2"/>
      <c r="H637" s="2"/>
      <c r="I637" s="2"/>
    </row>
    <row r="638" spans="1:9" ht="16.5" customHeight="1">
      <c r="A638" s="50"/>
      <c r="B638" s="2"/>
      <c r="C638" s="2"/>
      <c r="D638" s="2"/>
      <c r="E638" s="2"/>
      <c r="F638" s="2"/>
      <c r="G638" s="2"/>
      <c r="H638" s="2"/>
      <c r="I638" s="2"/>
    </row>
    <row r="639" spans="1:9" ht="16.5" customHeight="1">
      <c r="A639" s="50"/>
      <c r="B639" s="2"/>
      <c r="C639" s="2"/>
      <c r="D639" s="2"/>
      <c r="E639" s="2"/>
      <c r="F639" s="2"/>
      <c r="G639" s="2"/>
      <c r="H639" s="2"/>
      <c r="I639" s="2"/>
    </row>
    <row r="640" spans="1:9" ht="16.5" customHeight="1">
      <c r="A640" s="50"/>
      <c r="B640" s="2"/>
      <c r="C640" s="2"/>
      <c r="D640" s="2"/>
      <c r="E640" s="2"/>
      <c r="F640" s="2"/>
      <c r="G640" s="2"/>
      <c r="H640" s="2"/>
      <c r="I640" s="2"/>
    </row>
    <row r="641" spans="1:9" ht="16.5" customHeight="1">
      <c r="A641" s="50"/>
      <c r="B641" s="2"/>
      <c r="C641" s="2"/>
      <c r="D641" s="2"/>
      <c r="E641" s="2"/>
      <c r="F641" s="2"/>
      <c r="G641" s="2"/>
      <c r="H641" s="2"/>
      <c r="I641" s="2"/>
    </row>
    <row r="642" spans="1:9" ht="16.5" customHeight="1">
      <c r="A642" s="50"/>
      <c r="B642" s="2"/>
      <c r="C642" s="2"/>
      <c r="D642" s="2"/>
      <c r="E642" s="2"/>
      <c r="F642" s="2"/>
      <c r="G642" s="2"/>
      <c r="H642" s="2"/>
      <c r="I642" s="2"/>
    </row>
    <row r="643" spans="1:9" ht="16.5" customHeight="1">
      <c r="A643" s="50"/>
      <c r="B643" s="2"/>
      <c r="C643" s="2"/>
      <c r="D643" s="2"/>
      <c r="E643" s="2"/>
      <c r="F643" s="2"/>
      <c r="G643" s="2"/>
      <c r="H643" s="2"/>
      <c r="I643" s="2"/>
    </row>
    <row r="644" spans="1:9" ht="16.5" customHeight="1">
      <c r="A644" s="50"/>
      <c r="B644" s="2"/>
      <c r="C644" s="2"/>
      <c r="D644" s="2"/>
      <c r="E644" s="2"/>
      <c r="F644" s="2"/>
      <c r="G644" s="2"/>
      <c r="H644" s="2"/>
      <c r="I644" s="2"/>
    </row>
    <row r="645" spans="1:9" ht="16.5" customHeight="1">
      <c r="A645" s="50"/>
      <c r="B645" s="2"/>
      <c r="C645" s="2"/>
      <c r="D645" s="2"/>
      <c r="E645" s="2"/>
      <c r="F645" s="2"/>
      <c r="G645" s="2"/>
      <c r="H645" s="2"/>
      <c r="I645" s="2"/>
    </row>
    <row r="646" spans="1:9" ht="16.5" customHeight="1">
      <c r="A646" s="50"/>
      <c r="B646" s="2"/>
      <c r="C646" s="2"/>
      <c r="D646" s="2"/>
      <c r="E646" s="2"/>
      <c r="F646" s="2"/>
      <c r="G646" s="2"/>
      <c r="H646" s="2"/>
      <c r="I646" s="2"/>
    </row>
    <row r="647" spans="1:9" ht="16.5" customHeight="1">
      <c r="A647" s="50"/>
      <c r="B647" s="2"/>
      <c r="C647" s="2"/>
      <c r="D647" s="2"/>
      <c r="E647" s="2"/>
      <c r="F647" s="2"/>
      <c r="G647" s="2"/>
      <c r="H647" s="2"/>
      <c r="I647" s="2"/>
    </row>
    <row r="648" spans="1:9" ht="16.5" customHeight="1">
      <c r="A648" s="50"/>
      <c r="B648" s="2"/>
      <c r="C648" s="2"/>
      <c r="D648" s="2"/>
      <c r="E648" s="2"/>
      <c r="F648" s="2"/>
      <c r="G648" s="2"/>
      <c r="H648" s="2"/>
      <c r="I648" s="2"/>
    </row>
    <row r="649" spans="1:9" ht="16.5" customHeight="1">
      <c r="A649" s="50"/>
      <c r="B649" s="2"/>
      <c r="C649" s="2"/>
      <c r="D649" s="2"/>
      <c r="E649" s="2"/>
      <c r="F649" s="2"/>
      <c r="G649" s="2"/>
      <c r="H649" s="2"/>
      <c r="I649" s="2"/>
    </row>
    <row r="650" spans="1:9" ht="16.5" customHeight="1">
      <c r="A650" s="50"/>
      <c r="B650" s="2"/>
      <c r="C650" s="2"/>
      <c r="D650" s="2"/>
      <c r="E650" s="2"/>
      <c r="F650" s="2"/>
      <c r="G650" s="2"/>
      <c r="H650" s="2"/>
      <c r="I650" s="2"/>
    </row>
    <row r="651" spans="1:9" ht="16.5" customHeight="1">
      <c r="A651" s="50"/>
      <c r="B651" s="2"/>
      <c r="C651" s="2"/>
      <c r="D651" s="2"/>
      <c r="E651" s="2"/>
      <c r="F651" s="2"/>
      <c r="G651" s="2"/>
      <c r="H651" s="2"/>
      <c r="I651" s="2"/>
    </row>
    <row r="652" spans="1:9" ht="16.5" customHeight="1">
      <c r="A652" s="50"/>
      <c r="B652" s="2"/>
      <c r="C652" s="2"/>
      <c r="D652" s="2"/>
      <c r="E652" s="2"/>
      <c r="F652" s="2"/>
      <c r="G652" s="2"/>
      <c r="H652" s="2"/>
      <c r="I652" s="2"/>
    </row>
    <row r="653" spans="1:9" ht="16.5" customHeight="1">
      <c r="A653" s="50"/>
      <c r="B653" s="2"/>
      <c r="C653" s="2"/>
      <c r="D653" s="2"/>
      <c r="E653" s="2"/>
      <c r="F653" s="2"/>
      <c r="G653" s="2"/>
      <c r="H653" s="2"/>
      <c r="I653" s="2"/>
    </row>
    <row r="654" spans="1:9" ht="16.5" customHeight="1">
      <c r="A654" s="50"/>
      <c r="B654" s="2"/>
      <c r="C654" s="2"/>
      <c r="D654" s="2"/>
      <c r="E654" s="2"/>
      <c r="F654" s="2"/>
      <c r="G654" s="2"/>
      <c r="H654" s="2"/>
      <c r="I654" s="2"/>
    </row>
    <row r="655" spans="1:9" ht="16.5" customHeight="1">
      <c r="A655" s="50"/>
      <c r="B655" s="2"/>
      <c r="C655" s="2"/>
      <c r="D655" s="2"/>
      <c r="E655" s="2"/>
      <c r="F655" s="2"/>
      <c r="G655" s="2"/>
      <c r="H655" s="2"/>
      <c r="I655" s="2"/>
    </row>
    <row r="656" spans="1:9" ht="16.5" customHeight="1">
      <c r="A656" s="50"/>
      <c r="B656" s="2"/>
      <c r="C656" s="2"/>
      <c r="D656" s="2"/>
      <c r="E656" s="2"/>
      <c r="F656" s="2"/>
      <c r="G656" s="2"/>
      <c r="H656" s="2"/>
      <c r="I656" s="2"/>
    </row>
    <row r="657" spans="1:9" ht="16.5" customHeight="1">
      <c r="A657" s="50"/>
      <c r="B657" s="2"/>
      <c r="C657" s="2"/>
      <c r="D657" s="2"/>
      <c r="E657" s="2"/>
      <c r="F657" s="2"/>
      <c r="G657" s="2"/>
      <c r="H657" s="2"/>
      <c r="I657" s="2"/>
    </row>
    <row r="658" spans="1:9" ht="16.5" customHeight="1">
      <c r="A658" s="50"/>
      <c r="B658" s="2"/>
      <c r="C658" s="2"/>
      <c r="D658" s="2"/>
      <c r="E658" s="2"/>
      <c r="F658" s="2"/>
      <c r="G658" s="2"/>
      <c r="H658" s="2"/>
      <c r="I658" s="2"/>
    </row>
    <row r="659" spans="1:9" ht="16.5" customHeight="1">
      <c r="A659" s="50"/>
      <c r="B659" s="2"/>
      <c r="C659" s="2"/>
      <c r="D659" s="2"/>
      <c r="E659" s="2"/>
      <c r="F659" s="2"/>
      <c r="G659" s="2"/>
      <c r="H659" s="2"/>
      <c r="I659" s="2"/>
    </row>
    <row r="660" spans="1:9" ht="16.5" customHeight="1">
      <c r="A660" s="50"/>
      <c r="B660" s="2"/>
      <c r="C660" s="2"/>
      <c r="D660" s="2"/>
      <c r="E660" s="2"/>
      <c r="F660" s="2"/>
      <c r="G660" s="2"/>
      <c r="H660" s="2"/>
      <c r="I660" s="2"/>
    </row>
    <row r="661" spans="1:9" ht="16.5" customHeight="1">
      <c r="A661" s="50"/>
      <c r="B661" s="2"/>
      <c r="C661" s="2"/>
      <c r="D661" s="2"/>
      <c r="E661" s="2"/>
      <c r="F661" s="2"/>
      <c r="G661" s="2"/>
      <c r="H661" s="2"/>
      <c r="I661" s="2"/>
    </row>
    <row r="662" spans="1:9" ht="16.5" customHeight="1">
      <c r="A662" s="50"/>
      <c r="B662" s="2"/>
      <c r="C662" s="2"/>
      <c r="D662" s="2"/>
      <c r="E662" s="2"/>
      <c r="F662" s="2"/>
      <c r="G662" s="2"/>
      <c r="H662" s="2"/>
      <c r="I662" s="2"/>
    </row>
    <row r="663" spans="1:9" ht="16.5" customHeight="1">
      <c r="A663" s="50"/>
      <c r="B663" s="2"/>
      <c r="C663" s="2"/>
      <c r="D663" s="2"/>
      <c r="E663" s="2"/>
      <c r="F663" s="2"/>
      <c r="G663" s="2"/>
      <c r="H663" s="2"/>
      <c r="I663" s="2"/>
    </row>
    <row r="664" spans="1:9" ht="16.5" customHeight="1">
      <c r="A664" s="50"/>
      <c r="B664" s="2"/>
      <c r="C664" s="2"/>
      <c r="D664" s="2"/>
      <c r="E664" s="2"/>
      <c r="F664" s="2"/>
      <c r="G664" s="2"/>
      <c r="H664" s="2"/>
      <c r="I664" s="2"/>
    </row>
    <row r="665" spans="1:9" ht="16.5" customHeight="1">
      <c r="A665" s="50"/>
      <c r="B665" s="2"/>
      <c r="C665" s="2"/>
      <c r="D665" s="2"/>
      <c r="E665" s="2"/>
      <c r="F665" s="2"/>
      <c r="G665" s="2"/>
      <c r="H665" s="2"/>
      <c r="I665" s="2"/>
    </row>
    <row r="666" spans="1:9" ht="16.5" customHeight="1">
      <c r="A666" s="50"/>
      <c r="B666" s="2"/>
      <c r="C666" s="2"/>
      <c r="D666" s="2"/>
      <c r="E666" s="2"/>
      <c r="F666" s="2"/>
      <c r="G666" s="2"/>
      <c r="H666" s="2"/>
      <c r="I666" s="2"/>
    </row>
    <row r="667" spans="1:9" ht="16.5" customHeight="1">
      <c r="A667" s="50"/>
      <c r="B667" s="2"/>
      <c r="C667" s="2"/>
      <c r="D667" s="2"/>
      <c r="E667" s="2"/>
      <c r="F667" s="2"/>
      <c r="G667" s="2"/>
      <c r="H667" s="2"/>
      <c r="I667" s="2"/>
    </row>
    <row r="668" spans="1:9" ht="16.5" customHeight="1">
      <c r="A668" s="50"/>
      <c r="B668" s="2"/>
      <c r="C668" s="2"/>
      <c r="D668" s="2"/>
      <c r="E668" s="2"/>
      <c r="F668" s="2"/>
      <c r="G668" s="2"/>
      <c r="H668" s="2"/>
      <c r="I668" s="2"/>
    </row>
    <row r="669" spans="1:9" ht="16.5" customHeight="1">
      <c r="A669" s="50"/>
      <c r="B669" s="2"/>
      <c r="C669" s="2"/>
      <c r="D669" s="2"/>
      <c r="E669" s="2"/>
      <c r="F669" s="2"/>
      <c r="G669" s="2"/>
      <c r="H669" s="2"/>
      <c r="I669" s="2"/>
    </row>
    <row r="670" spans="1:9" ht="16.5" customHeight="1">
      <c r="A670" s="50"/>
      <c r="B670" s="2"/>
      <c r="C670" s="2"/>
      <c r="D670" s="2"/>
      <c r="E670" s="2"/>
      <c r="F670" s="2"/>
      <c r="G670" s="2"/>
      <c r="H670" s="2"/>
      <c r="I670" s="2"/>
    </row>
    <row r="671" spans="1:9" ht="16.5" customHeight="1">
      <c r="A671" s="50"/>
      <c r="B671" s="2"/>
      <c r="C671" s="2"/>
      <c r="D671" s="2"/>
      <c r="E671" s="2"/>
      <c r="F671" s="2"/>
      <c r="G671" s="2"/>
      <c r="H671" s="2"/>
      <c r="I671" s="2"/>
    </row>
    <row r="672" spans="1:9" ht="16.5" customHeight="1">
      <c r="A672" s="50"/>
      <c r="B672" s="2"/>
      <c r="C672" s="2"/>
      <c r="D672" s="2"/>
      <c r="E672" s="2"/>
      <c r="F672" s="2"/>
      <c r="G672" s="2"/>
      <c r="H672" s="2"/>
      <c r="I672" s="2"/>
    </row>
    <row r="673" spans="1:9" ht="16.5" customHeight="1">
      <c r="A673" s="50"/>
      <c r="B673" s="2"/>
      <c r="C673" s="2"/>
      <c r="D673" s="2"/>
      <c r="E673" s="2"/>
      <c r="F673" s="2"/>
      <c r="G673" s="2"/>
      <c r="H673" s="2"/>
      <c r="I673" s="2"/>
    </row>
    <row r="674" spans="1:9" ht="16.5" customHeight="1">
      <c r="A674" s="50"/>
      <c r="B674" s="2"/>
      <c r="C674" s="2"/>
      <c r="D674" s="2"/>
      <c r="E674" s="2"/>
      <c r="F674" s="2"/>
      <c r="G674" s="2"/>
      <c r="H674" s="2"/>
      <c r="I674" s="2"/>
    </row>
    <row r="675" spans="1:9" ht="16.5" customHeight="1">
      <c r="A675" s="50"/>
      <c r="B675" s="2"/>
      <c r="C675" s="2"/>
      <c r="D675" s="2"/>
      <c r="E675" s="2"/>
      <c r="F675" s="2"/>
      <c r="G675" s="2"/>
      <c r="H675" s="2"/>
      <c r="I675" s="2"/>
    </row>
    <row r="676" spans="1:9" ht="16.5" customHeight="1">
      <c r="A676" s="50"/>
      <c r="B676" s="2"/>
      <c r="C676" s="2"/>
      <c r="D676" s="2"/>
      <c r="E676" s="2"/>
      <c r="F676" s="2"/>
      <c r="G676" s="2"/>
      <c r="H676" s="2"/>
      <c r="I676" s="2"/>
    </row>
    <row r="677" spans="1:9" ht="16.5" customHeight="1">
      <c r="A677" s="50"/>
      <c r="B677" s="2"/>
      <c r="C677" s="2"/>
      <c r="D677" s="2"/>
      <c r="E677" s="2"/>
      <c r="F677" s="2"/>
      <c r="G677" s="2"/>
      <c r="H677" s="2"/>
      <c r="I677" s="2"/>
    </row>
    <row r="678" spans="1:9" ht="16.5" customHeight="1">
      <c r="A678" s="50"/>
      <c r="B678" s="2"/>
      <c r="C678" s="2"/>
      <c r="D678" s="2"/>
      <c r="E678" s="2"/>
      <c r="F678" s="2"/>
      <c r="G678" s="2"/>
      <c r="H678" s="2"/>
      <c r="I678" s="2"/>
    </row>
    <row r="679" spans="1:9" ht="16.5" customHeight="1">
      <c r="A679" s="50"/>
      <c r="B679" s="2"/>
      <c r="C679" s="2"/>
      <c r="D679" s="2"/>
      <c r="E679" s="2"/>
      <c r="F679" s="2"/>
      <c r="G679" s="2"/>
      <c r="H679" s="2"/>
      <c r="I679" s="2"/>
    </row>
    <row r="680" spans="1:9" ht="16.5" customHeight="1">
      <c r="A680" s="50"/>
      <c r="B680" s="2"/>
      <c r="C680" s="2"/>
      <c r="D680" s="2"/>
      <c r="E680" s="2"/>
      <c r="F680" s="2"/>
      <c r="G680" s="2"/>
      <c r="H680" s="2"/>
      <c r="I680" s="2"/>
    </row>
    <row r="681" spans="1:9" ht="16.5" customHeight="1">
      <c r="A681" s="50"/>
      <c r="B681" s="2"/>
      <c r="C681" s="2"/>
      <c r="D681" s="2"/>
      <c r="E681" s="2"/>
      <c r="F681" s="2"/>
      <c r="G681" s="2"/>
      <c r="H681" s="2"/>
      <c r="I681" s="2"/>
    </row>
    <row r="682" spans="1:9" ht="16.5" customHeight="1">
      <c r="A682" s="50"/>
      <c r="B682" s="2"/>
      <c r="C682" s="2"/>
      <c r="D682" s="2"/>
      <c r="E682" s="2"/>
      <c r="F682" s="2"/>
      <c r="G682" s="2"/>
      <c r="H682" s="2"/>
      <c r="I682" s="2"/>
    </row>
    <row r="683" spans="1:9" ht="16.5" customHeight="1">
      <c r="A683" s="50"/>
      <c r="B683" s="2"/>
      <c r="C683" s="2"/>
      <c r="D683" s="2"/>
      <c r="E683" s="2"/>
      <c r="F683" s="2"/>
      <c r="G683" s="2"/>
      <c r="H683" s="2"/>
      <c r="I683" s="2"/>
    </row>
    <row r="684" spans="1:9" ht="16.5" customHeight="1">
      <c r="A684" s="50"/>
      <c r="B684" s="2"/>
      <c r="C684" s="2"/>
      <c r="D684" s="2"/>
      <c r="E684" s="2"/>
      <c r="F684" s="2"/>
      <c r="G684" s="2"/>
      <c r="H684" s="2"/>
      <c r="I684" s="2"/>
    </row>
    <row r="685" spans="1:9" ht="16.5" customHeight="1">
      <c r="A685" s="50"/>
      <c r="B685" s="2"/>
      <c r="C685" s="2"/>
      <c r="D685" s="2"/>
      <c r="E685" s="2"/>
      <c r="F685" s="2"/>
      <c r="G685" s="2"/>
      <c r="H685" s="2"/>
      <c r="I685" s="2"/>
    </row>
    <row r="686" spans="1:9" ht="16.5" customHeight="1">
      <c r="A686" s="50"/>
      <c r="B686" s="2"/>
      <c r="C686" s="2"/>
      <c r="D686" s="2"/>
      <c r="E686" s="2"/>
      <c r="F686" s="2"/>
      <c r="G686" s="2"/>
      <c r="H686" s="2"/>
      <c r="I686" s="2"/>
    </row>
    <row r="687" spans="1:9" ht="16.5" customHeight="1">
      <c r="A687" s="50"/>
      <c r="B687" s="2"/>
      <c r="C687" s="2"/>
      <c r="D687" s="2"/>
      <c r="E687" s="2"/>
      <c r="F687" s="2"/>
      <c r="G687" s="2"/>
      <c r="H687" s="2"/>
      <c r="I687" s="2"/>
    </row>
    <row r="688" spans="1:9" ht="16.5" customHeight="1">
      <c r="A688" s="50"/>
      <c r="B688" s="2"/>
      <c r="C688" s="2"/>
      <c r="D688" s="2"/>
      <c r="E688" s="2"/>
      <c r="F688" s="2"/>
      <c r="G688" s="2"/>
      <c r="H688" s="2"/>
      <c r="I688" s="2"/>
    </row>
    <row r="689" spans="1:9" ht="16.5" customHeight="1">
      <c r="A689" s="50"/>
      <c r="B689" s="2"/>
      <c r="C689" s="2"/>
      <c r="D689" s="2"/>
      <c r="E689" s="2"/>
      <c r="F689" s="2"/>
      <c r="G689" s="2"/>
      <c r="H689" s="2"/>
      <c r="I689" s="2"/>
    </row>
    <row r="690" spans="1:9" ht="16.5" customHeight="1">
      <c r="A690" s="50"/>
      <c r="B690" s="2"/>
      <c r="C690" s="2"/>
      <c r="D690" s="2"/>
      <c r="E690" s="2"/>
      <c r="F690" s="2"/>
      <c r="G690" s="2"/>
      <c r="H690" s="2"/>
      <c r="I690" s="2"/>
    </row>
    <row r="691" spans="1:9" ht="16.5" customHeight="1">
      <c r="A691" s="50"/>
      <c r="B691" s="2"/>
      <c r="C691" s="2"/>
      <c r="D691" s="2"/>
      <c r="E691" s="2"/>
      <c r="F691" s="2"/>
      <c r="G691" s="2"/>
      <c r="H691" s="2"/>
      <c r="I691" s="2"/>
    </row>
    <row r="692" spans="1:9" ht="16.5" customHeight="1">
      <c r="A692" s="50"/>
      <c r="B692" s="2"/>
      <c r="C692" s="2"/>
      <c r="D692" s="2"/>
      <c r="E692" s="2"/>
      <c r="F692" s="2"/>
      <c r="G692" s="2"/>
      <c r="H692" s="2"/>
      <c r="I692" s="2"/>
    </row>
    <row r="693" spans="1:9" ht="16.5" customHeight="1">
      <c r="A693" s="50"/>
      <c r="B693" s="2"/>
      <c r="C693" s="2"/>
      <c r="D693" s="2"/>
      <c r="E693" s="2"/>
      <c r="F693" s="2"/>
      <c r="G693" s="2"/>
      <c r="H693" s="2"/>
      <c r="I693" s="2"/>
    </row>
    <row r="694" spans="1:9" ht="16.5" customHeight="1">
      <c r="A694" s="50"/>
      <c r="B694" s="2"/>
      <c r="C694" s="2"/>
      <c r="D694" s="2"/>
      <c r="E694" s="2"/>
      <c r="F694" s="2"/>
      <c r="G694" s="2"/>
      <c r="H694" s="2"/>
      <c r="I694" s="2"/>
    </row>
    <row r="695" spans="1:9" ht="16.5" customHeight="1">
      <c r="A695" s="50"/>
      <c r="B695" s="2"/>
      <c r="C695" s="2"/>
      <c r="D695" s="2"/>
      <c r="E695" s="2"/>
      <c r="F695" s="2"/>
      <c r="G695" s="2"/>
      <c r="H695" s="2"/>
      <c r="I695" s="2"/>
    </row>
    <row r="696" spans="1:9" ht="16.5" customHeight="1">
      <c r="A696" s="50"/>
      <c r="B696" s="2"/>
      <c r="C696" s="2"/>
      <c r="D696" s="2"/>
      <c r="E696" s="2"/>
      <c r="F696" s="2"/>
      <c r="G696" s="2"/>
      <c r="H696" s="2"/>
      <c r="I696" s="2"/>
    </row>
    <row r="697" spans="1:9" ht="16.5" customHeight="1">
      <c r="A697" s="50"/>
      <c r="B697" s="2"/>
      <c r="C697" s="2"/>
      <c r="D697" s="2"/>
      <c r="E697" s="2"/>
      <c r="F697" s="2"/>
      <c r="G697" s="2"/>
      <c r="H697" s="2"/>
      <c r="I697" s="2"/>
    </row>
    <row r="698" spans="1:9" ht="16.5" customHeight="1">
      <c r="A698" s="50"/>
      <c r="B698" s="2"/>
      <c r="C698" s="2"/>
      <c r="D698" s="2"/>
      <c r="E698" s="2"/>
      <c r="F698" s="2"/>
      <c r="G698" s="2"/>
      <c r="H698" s="2"/>
      <c r="I698" s="2"/>
    </row>
    <row r="699" spans="1:9" ht="16.5" customHeight="1">
      <c r="A699" s="50"/>
      <c r="B699" s="2"/>
      <c r="C699" s="2"/>
      <c r="D699" s="2"/>
      <c r="E699" s="2"/>
      <c r="F699" s="2"/>
      <c r="G699" s="2"/>
      <c r="H699" s="2"/>
      <c r="I699" s="2"/>
    </row>
    <row r="700" spans="1:9" ht="16.5" customHeight="1">
      <c r="A700" s="50"/>
      <c r="B700" s="2"/>
      <c r="C700" s="2"/>
      <c r="D700" s="2"/>
      <c r="E700" s="2"/>
      <c r="F700" s="2"/>
      <c r="G700" s="2"/>
      <c r="H700" s="2"/>
      <c r="I700" s="2"/>
    </row>
    <row r="701" spans="1:9" ht="16.5" customHeight="1">
      <c r="A701" s="50"/>
      <c r="B701" s="2"/>
      <c r="C701" s="2"/>
      <c r="D701" s="2"/>
      <c r="E701" s="2"/>
      <c r="F701" s="2"/>
      <c r="G701" s="2"/>
      <c r="H701" s="2"/>
      <c r="I701" s="2"/>
    </row>
    <row r="702" spans="1:9" ht="16.5" customHeight="1">
      <c r="A702" s="50"/>
      <c r="B702" s="2"/>
      <c r="C702" s="2"/>
      <c r="D702" s="2"/>
      <c r="E702" s="2"/>
      <c r="F702" s="2"/>
      <c r="G702" s="2"/>
      <c r="H702" s="2"/>
      <c r="I702" s="2"/>
    </row>
    <row r="703" spans="1:9" ht="16.5" customHeight="1">
      <c r="A703" s="50"/>
      <c r="B703" s="2"/>
      <c r="C703" s="2"/>
      <c r="D703" s="2"/>
      <c r="E703" s="2"/>
      <c r="F703" s="2"/>
      <c r="G703" s="2"/>
      <c r="H703" s="2"/>
      <c r="I703" s="2"/>
    </row>
    <row r="704" spans="1:9" ht="16.5" customHeight="1">
      <c r="A704" s="50"/>
      <c r="B704" s="2"/>
      <c r="C704" s="2"/>
      <c r="D704" s="2"/>
      <c r="E704" s="2"/>
      <c r="F704" s="2"/>
      <c r="G704" s="2"/>
      <c r="H704" s="2"/>
      <c r="I704" s="2"/>
    </row>
    <row r="705" spans="1:9" ht="16.5" customHeight="1">
      <c r="A705" s="50"/>
      <c r="B705" s="2"/>
      <c r="C705" s="2"/>
      <c r="D705" s="2"/>
      <c r="E705" s="2"/>
      <c r="F705" s="2"/>
      <c r="G705" s="2"/>
      <c r="H705" s="2"/>
      <c r="I705" s="2"/>
    </row>
    <row r="706" spans="1:9" ht="16.5" customHeight="1">
      <c r="A706" s="50"/>
      <c r="B706" s="2"/>
      <c r="C706" s="2"/>
      <c r="D706" s="2"/>
      <c r="E706" s="2"/>
      <c r="F706" s="2"/>
      <c r="G706" s="2"/>
      <c r="H706" s="2"/>
      <c r="I706" s="2"/>
    </row>
    <row r="707" spans="1:9" ht="16.5" customHeight="1">
      <c r="A707" s="50"/>
      <c r="B707" s="2"/>
      <c r="C707" s="2"/>
      <c r="D707" s="2"/>
      <c r="E707" s="2"/>
      <c r="F707" s="2"/>
      <c r="G707" s="2"/>
      <c r="H707" s="2"/>
      <c r="I707" s="2"/>
    </row>
    <row r="708" spans="1:9" ht="16.5" customHeight="1">
      <c r="A708" s="50"/>
      <c r="B708" s="2"/>
      <c r="C708" s="2"/>
      <c r="D708" s="2"/>
      <c r="E708" s="2"/>
      <c r="F708" s="2"/>
      <c r="G708" s="2"/>
      <c r="H708" s="2"/>
      <c r="I708" s="2"/>
    </row>
    <row r="709" spans="1:9" ht="16.5" customHeight="1">
      <c r="A709" s="50"/>
      <c r="B709" s="2"/>
      <c r="C709" s="2"/>
      <c r="D709" s="2"/>
      <c r="E709" s="2"/>
      <c r="F709" s="2"/>
      <c r="G709" s="2"/>
      <c r="H709" s="2"/>
      <c r="I709" s="2"/>
    </row>
    <row r="710" spans="1:9" ht="16.5" customHeight="1">
      <c r="A710" s="50"/>
      <c r="B710" s="2"/>
      <c r="C710" s="2"/>
      <c r="D710" s="2"/>
      <c r="E710" s="2"/>
      <c r="F710" s="2"/>
      <c r="G710" s="2"/>
      <c r="H710" s="2"/>
      <c r="I710" s="2"/>
    </row>
    <row r="711" spans="1:9" ht="16.5" customHeight="1">
      <c r="A711" s="50"/>
      <c r="B711" s="2"/>
      <c r="C711" s="2"/>
      <c r="D711" s="2"/>
      <c r="E711" s="2"/>
      <c r="F711" s="2"/>
      <c r="G711" s="2"/>
      <c r="H711" s="2"/>
      <c r="I711" s="2"/>
    </row>
    <row r="712" spans="1:9" ht="16.5" customHeight="1">
      <c r="A712" s="50"/>
      <c r="B712" s="2"/>
      <c r="C712" s="2"/>
      <c r="D712" s="2"/>
      <c r="E712" s="2"/>
      <c r="F712" s="2"/>
      <c r="G712" s="2"/>
      <c r="H712" s="2"/>
      <c r="I712" s="2"/>
    </row>
    <row r="713" spans="1:9" ht="16.5" customHeight="1">
      <c r="A713" s="50"/>
      <c r="B713" s="2"/>
      <c r="C713" s="2"/>
      <c r="D713" s="2"/>
      <c r="E713" s="2"/>
      <c r="F713" s="2"/>
      <c r="G713" s="2"/>
      <c r="H713" s="2"/>
      <c r="I713" s="2"/>
    </row>
    <row r="714" spans="1:9" ht="16.5" customHeight="1">
      <c r="A714" s="50"/>
      <c r="B714" s="2"/>
      <c r="C714" s="2"/>
      <c r="D714" s="2"/>
      <c r="E714" s="2"/>
      <c r="F714" s="2"/>
      <c r="G714" s="2"/>
      <c r="H714" s="2"/>
      <c r="I714" s="2"/>
    </row>
    <row r="715" spans="1:9" ht="16.5" customHeight="1">
      <c r="A715" s="50"/>
      <c r="B715" s="2"/>
      <c r="C715" s="2"/>
      <c r="D715" s="2"/>
      <c r="E715" s="2"/>
      <c r="F715" s="2"/>
      <c r="G715" s="2"/>
      <c r="H715" s="2"/>
      <c r="I715" s="2"/>
    </row>
    <row r="716" spans="1:9" ht="16.5" customHeight="1">
      <c r="A716" s="50"/>
      <c r="B716" s="2"/>
      <c r="C716" s="2"/>
      <c r="D716" s="2"/>
      <c r="E716" s="2"/>
      <c r="F716" s="2"/>
      <c r="G716" s="2"/>
      <c r="H716" s="2"/>
      <c r="I716" s="2"/>
    </row>
    <row r="717" spans="1:9" ht="16.5" customHeight="1">
      <c r="A717" s="50"/>
      <c r="B717" s="2"/>
      <c r="C717" s="2"/>
      <c r="D717" s="2"/>
      <c r="E717" s="2"/>
      <c r="F717" s="2"/>
      <c r="G717" s="2"/>
      <c r="H717" s="2"/>
      <c r="I717" s="2"/>
    </row>
    <row r="718" spans="1:9" ht="16.5" customHeight="1">
      <c r="A718" s="50"/>
      <c r="B718" s="2"/>
      <c r="C718" s="2"/>
      <c r="D718" s="2"/>
      <c r="E718" s="2"/>
      <c r="F718" s="2"/>
      <c r="G718" s="2"/>
      <c r="H718" s="2"/>
      <c r="I718" s="2"/>
    </row>
    <row r="719" spans="1:9" ht="16.5" customHeight="1">
      <c r="A719" s="50"/>
      <c r="B719" s="2"/>
      <c r="C719" s="2"/>
      <c r="D719" s="2"/>
      <c r="E719" s="2"/>
      <c r="F719" s="2"/>
      <c r="G719" s="2"/>
      <c r="H719" s="2"/>
      <c r="I719" s="2"/>
    </row>
    <row r="720" spans="1:9" ht="16.5" customHeight="1">
      <c r="A720" s="50"/>
      <c r="B720" s="2"/>
      <c r="C720" s="2"/>
      <c r="D720" s="2"/>
      <c r="E720" s="2"/>
      <c r="F720" s="2"/>
      <c r="G720" s="2"/>
      <c r="H720" s="2"/>
      <c r="I720" s="2"/>
    </row>
    <row r="721" spans="1:9" ht="16.5" customHeight="1">
      <c r="A721" s="50"/>
      <c r="B721" s="2"/>
      <c r="C721" s="2"/>
      <c r="D721" s="2"/>
      <c r="E721" s="2"/>
      <c r="F721" s="2"/>
      <c r="G721" s="2"/>
      <c r="H721" s="2"/>
      <c r="I721" s="2"/>
    </row>
    <row r="722" spans="1:9" ht="16.5" customHeight="1">
      <c r="A722" s="50"/>
      <c r="B722" s="2"/>
      <c r="C722" s="2"/>
      <c r="D722" s="2"/>
      <c r="E722" s="2"/>
      <c r="F722" s="2"/>
      <c r="G722" s="2"/>
      <c r="H722" s="2"/>
      <c r="I722" s="2"/>
    </row>
    <row r="723" spans="1:9" ht="16.5" customHeight="1">
      <c r="A723" s="50"/>
      <c r="B723" s="2"/>
      <c r="C723" s="2"/>
      <c r="D723" s="2"/>
      <c r="E723" s="2"/>
      <c r="F723" s="2"/>
      <c r="G723" s="2"/>
      <c r="H723" s="2"/>
      <c r="I723" s="2"/>
    </row>
    <row r="724" spans="1:9" ht="16.5" customHeight="1">
      <c r="A724" s="50"/>
      <c r="B724" s="2"/>
      <c r="C724" s="2"/>
      <c r="D724" s="2"/>
      <c r="E724" s="2"/>
      <c r="F724" s="2"/>
      <c r="G724" s="2"/>
      <c r="H724" s="2"/>
      <c r="I724" s="2"/>
    </row>
    <row r="725" spans="1:9" ht="16.5" customHeight="1">
      <c r="A725" s="50"/>
      <c r="B725" s="2"/>
      <c r="C725" s="2"/>
      <c r="D725" s="2"/>
      <c r="E725" s="2"/>
      <c r="F725" s="2"/>
      <c r="G725" s="2"/>
      <c r="H725" s="2"/>
      <c r="I725" s="2"/>
    </row>
    <row r="726" spans="1:9" ht="16.5" customHeight="1">
      <c r="A726" s="50"/>
      <c r="B726" s="2"/>
      <c r="C726" s="2"/>
      <c r="D726" s="2"/>
      <c r="E726" s="2"/>
      <c r="F726" s="2"/>
      <c r="G726" s="2"/>
      <c r="H726" s="2"/>
      <c r="I726" s="2"/>
    </row>
    <row r="727" spans="1:9" ht="16.5" customHeight="1">
      <c r="A727" s="50"/>
      <c r="B727" s="2"/>
      <c r="C727" s="2"/>
      <c r="D727" s="2"/>
      <c r="E727" s="2"/>
      <c r="F727" s="2"/>
      <c r="G727" s="2"/>
      <c r="H727" s="2"/>
      <c r="I727" s="2"/>
    </row>
    <row r="728" spans="1:9" ht="16.5" customHeight="1">
      <c r="A728" s="50"/>
      <c r="B728" s="2"/>
      <c r="C728" s="2"/>
      <c r="D728" s="2"/>
      <c r="E728" s="2"/>
      <c r="F728" s="2"/>
      <c r="G728" s="2"/>
      <c r="H728" s="2"/>
      <c r="I728" s="2"/>
    </row>
    <row r="729" spans="1:9" ht="16.5" customHeight="1">
      <c r="A729" s="50"/>
      <c r="B729" s="2"/>
      <c r="C729" s="2"/>
      <c r="D729" s="2"/>
      <c r="E729" s="2"/>
      <c r="F729" s="2"/>
      <c r="G729" s="2"/>
      <c r="H729" s="2"/>
      <c r="I729" s="2"/>
    </row>
    <row r="730" spans="1:9" ht="16.5" customHeight="1">
      <c r="A730" s="50"/>
      <c r="B730" s="2"/>
      <c r="C730" s="2"/>
      <c r="D730" s="2"/>
      <c r="E730" s="2"/>
      <c r="F730" s="2"/>
      <c r="G730" s="2"/>
      <c r="H730" s="2"/>
      <c r="I730" s="2"/>
    </row>
    <row r="731" spans="1:9" ht="16.5" customHeight="1">
      <c r="A731" s="50"/>
      <c r="B731" s="2"/>
      <c r="C731" s="2"/>
      <c r="D731" s="2"/>
      <c r="E731" s="2"/>
      <c r="F731" s="2"/>
      <c r="G731" s="2"/>
      <c r="H731" s="2"/>
      <c r="I731" s="2"/>
    </row>
    <row r="732" spans="1:9" ht="16.5" customHeight="1">
      <c r="A732" s="50"/>
      <c r="B732" s="2"/>
      <c r="C732" s="2"/>
      <c r="D732" s="2"/>
      <c r="E732" s="2"/>
      <c r="F732" s="2"/>
      <c r="G732" s="2"/>
      <c r="H732" s="2"/>
      <c r="I732" s="2"/>
    </row>
    <row r="733" spans="1:9" ht="16.5" customHeight="1">
      <c r="A733" s="50"/>
      <c r="B733" s="2"/>
      <c r="C733" s="2"/>
      <c r="D733" s="2"/>
      <c r="E733" s="2"/>
      <c r="F733" s="2"/>
      <c r="G733" s="2"/>
      <c r="H733" s="2"/>
      <c r="I733" s="2"/>
    </row>
    <row r="734" spans="1:9" ht="16.5" customHeight="1">
      <c r="A734" s="50"/>
      <c r="B734" s="2"/>
      <c r="C734" s="2"/>
      <c r="D734" s="2"/>
      <c r="E734" s="2"/>
      <c r="F734" s="2"/>
      <c r="G734" s="2"/>
      <c r="H734" s="2"/>
      <c r="I734" s="2"/>
    </row>
    <row r="735" spans="1:9" ht="16.5" customHeight="1">
      <c r="A735" s="50"/>
      <c r="B735" s="2"/>
      <c r="C735" s="2"/>
      <c r="D735" s="2"/>
      <c r="E735" s="2"/>
      <c r="F735" s="2"/>
      <c r="G735" s="2"/>
      <c r="H735" s="2"/>
      <c r="I735" s="2"/>
    </row>
    <row r="736" spans="1:9" ht="16.5" customHeight="1">
      <c r="A736" s="50"/>
      <c r="B736" s="2"/>
      <c r="C736" s="2"/>
      <c r="D736" s="2"/>
      <c r="E736" s="2"/>
      <c r="F736" s="2"/>
      <c r="G736" s="2"/>
      <c r="H736" s="2"/>
      <c r="I736" s="2"/>
    </row>
    <row r="737" spans="1:9" ht="16.5" customHeight="1">
      <c r="A737" s="50"/>
      <c r="B737" s="2"/>
      <c r="C737" s="2"/>
      <c r="D737" s="2"/>
      <c r="E737" s="2"/>
      <c r="F737" s="2"/>
      <c r="G737" s="2"/>
      <c r="H737" s="2"/>
      <c r="I737" s="2"/>
    </row>
    <row r="738" spans="1:9" ht="16.5" customHeight="1">
      <c r="A738" s="50"/>
      <c r="B738" s="2"/>
      <c r="C738" s="2"/>
      <c r="D738" s="2"/>
      <c r="E738" s="2"/>
      <c r="F738" s="2"/>
      <c r="G738" s="2"/>
      <c r="H738" s="2"/>
      <c r="I738" s="2"/>
    </row>
    <row r="739" spans="1:9" ht="16.5" customHeight="1">
      <c r="A739" s="50"/>
      <c r="B739" s="2"/>
      <c r="C739" s="2"/>
      <c r="D739" s="2"/>
      <c r="E739" s="2"/>
      <c r="F739" s="2"/>
      <c r="G739" s="2"/>
      <c r="H739" s="2"/>
      <c r="I739" s="2"/>
    </row>
    <row r="740" spans="1:9" ht="16.5" customHeight="1">
      <c r="A740" s="50"/>
      <c r="B740" s="2"/>
      <c r="C740" s="2"/>
      <c r="D740" s="2"/>
      <c r="E740" s="2"/>
      <c r="F740" s="2"/>
      <c r="G740" s="2"/>
      <c r="H740" s="2"/>
      <c r="I740" s="2"/>
    </row>
    <row r="741" spans="1:9" ht="16.5" customHeight="1">
      <c r="A741" s="50"/>
      <c r="B741" s="2"/>
      <c r="C741" s="2"/>
      <c r="D741" s="2"/>
      <c r="E741" s="2"/>
      <c r="F741" s="2"/>
      <c r="G741" s="2"/>
      <c r="H741" s="2"/>
      <c r="I741" s="2"/>
    </row>
    <row r="742" spans="1:9" ht="16.5" customHeight="1">
      <c r="A742" s="50"/>
      <c r="B742" s="2"/>
      <c r="C742" s="2"/>
      <c r="D742" s="2"/>
      <c r="E742" s="2"/>
      <c r="F742" s="2"/>
      <c r="G742" s="2"/>
      <c r="H742" s="2"/>
      <c r="I742" s="2"/>
    </row>
    <row r="743" spans="1:9" ht="16.5" customHeight="1">
      <c r="A743" s="50"/>
      <c r="B743" s="2"/>
      <c r="C743" s="2"/>
      <c r="D743" s="2"/>
      <c r="E743" s="2"/>
      <c r="F743" s="2"/>
      <c r="G743" s="2"/>
      <c r="H743" s="2"/>
      <c r="I743" s="2"/>
    </row>
    <row r="744" spans="1:9" ht="16.5" customHeight="1">
      <c r="A744" s="50"/>
      <c r="B744" s="2"/>
      <c r="C744" s="2"/>
      <c r="D744" s="2"/>
      <c r="E744" s="2"/>
      <c r="F744" s="2"/>
      <c r="G744" s="2"/>
      <c r="H744" s="2"/>
      <c r="I744" s="2"/>
    </row>
    <row r="745" spans="1:9" ht="16.5" customHeight="1">
      <c r="A745" s="50"/>
      <c r="B745" s="2"/>
      <c r="C745" s="2"/>
      <c r="D745" s="2"/>
      <c r="E745" s="2"/>
      <c r="F745" s="2"/>
      <c r="G745" s="2"/>
      <c r="H745" s="2"/>
      <c r="I745" s="2"/>
    </row>
    <row r="746" spans="1:9" ht="16.5" customHeight="1">
      <c r="A746" s="50"/>
      <c r="B746" s="2"/>
      <c r="C746" s="2"/>
      <c r="D746" s="2"/>
      <c r="E746" s="2"/>
      <c r="F746" s="2"/>
      <c r="G746" s="2"/>
      <c r="H746" s="2"/>
      <c r="I746" s="2"/>
    </row>
    <row r="747" spans="1:9" ht="16.5" customHeight="1">
      <c r="A747" s="50"/>
      <c r="B747" s="2"/>
      <c r="C747" s="2"/>
      <c r="D747" s="2"/>
      <c r="E747" s="2"/>
      <c r="F747" s="2"/>
      <c r="G747" s="2"/>
      <c r="H747" s="2"/>
      <c r="I747" s="2"/>
    </row>
    <row r="748" spans="1:9" ht="16.5" customHeight="1">
      <c r="A748" s="50"/>
      <c r="B748" s="2"/>
      <c r="C748" s="2"/>
      <c r="D748" s="2"/>
      <c r="E748" s="2"/>
      <c r="F748" s="2"/>
      <c r="G748" s="2"/>
      <c r="H748" s="2"/>
      <c r="I748" s="2"/>
    </row>
    <row r="749" spans="1:9" ht="16.5" customHeight="1">
      <c r="A749" s="50"/>
      <c r="B749" s="2"/>
      <c r="C749" s="2"/>
      <c r="D749" s="2"/>
      <c r="E749" s="2"/>
      <c r="F749" s="2"/>
      <c r="G749" s="2"/>
      <c r="H749" s="2"/>
      <c r="I749" s="2"/>
    </row>
    <row r="750" spans="1:9" ht="16.5" customHeight="1">
      <c r="A750" s="50"/>
      <c r="B750" s="2"/>
      <c r="C750" s="2"/>
      <c r="D750" s="2"/>
      <c r="E750" s="2"/>
      <c r="F750" s="2"/>
      <c r="G750" s="2"/>
      <c r="H750" s="2"/>
      <c r="I750" s="2"/>
    </row>
    <row r="751" spans="1:9" ht="16.5" customHeight="1">
      <c r="A751" s="50"/>
      <c r="B751" s="2"/>
      <c r="C751" s="2"/>
      <c r="D751" s="2"/>
      <c r="E751" s="2"/>
      <c r="F751" s="2"/>
      <c r="G751" s="2"/>
      <c r="H751" s="2"/>
      <c r="I751" s="2"/>
    </row>
    <row r="752" spans="1:9" ht="16.5" customHeight="1">
      <c r="A752" s="50"/>
      <c r="B752" s="2"/>
      <c r="C752" s="2"/>
      <c r="D752" s="2"/>
      <c r="E752" s="2"/>
      <c r="F752" s="2"/>
      <c r="G752" s="2"/>
      <c r="H752" s="2"/>
      <c r="I752" s="2"/>
    </row>
    <row r="753" spans="1:9" ht="16.5" customHeight="1">
      <c r="A753" s="50"/>
      <c r="B753" s="2"/>
      <c r="C753" s="2"/>
      <c r="D753" s="2"/>
      <c r="E753" s="2"/>
      <c r="F753" s="2"/>
      <c r="G753" s="2"/>
      <c r="H753" s="2"/>
      <c r="I753" s="2"/>
    </row>
    <row r="754" spans="1:9" ht="16.5" customHeight="1">
      <c r="A754" s="50"/>
      <c r="B754" s="2"/>
      <c r="C754" s="2"/>
      <c r="D754" s="2"/>
      <c r="E754" s="2"/>
      <c r="F754" s="2"/>
      <c r="G754" s="2"/>
      <c r="H754" s="2"/>
      <c r="I754" s="2"/>
    </row>
    <row r="755" spans="1:9" ht="16.5" customHeight="1">
      <c r="A755" s="50"/>
      <c r="B755" s="2"/>
      <c r="C755" s="2"/>
      <c r="D755" s="2"/>
      <c r="E755" s="2"/>
      <c r="F755" s="2"/>
      <c r="G755" s="2"/>
      <c r="H755" s="2"/>
      <c r="I755" s="2"/>
    </row>
    <row r="756" spans="1:9" ht="16.5" customHeight="1">
      <c r="A756" s="50"/>
      <c r="B756" s="2"/>
      <c r="C756" s="2"/>
      <c r="D756" s="2"/>
      <c r="E756" s="2"/>
      <c r="F756" s="2"/>
      <c r="G756" s="2"/>
      <c r="H756" s="2"/>
      <c r="I756" s="2"/>
    </row>
    <row r="757" spans="1:9" ht="16.5" customHeight="1">
      <c r="A757" s="50"/>
      <c r="B757" s="2"/>
      <c r="C757" s="2"/>
      <c r="D757" s="2"/>
      <c r="E757" s="2"/>
      <c r="F757" s="2"/>
      <c r="G757" s="2"/>
      <c r="H757" s="2"/>
      <c r="I757" s="2"/>
    </row>
    <row r="758" spans="1:9" ht="16.5" customHeight="1">
      <c r="A758" s="50"/>
      <c r="B758" s="2"/>
      <c r="C758" s="2"/>
      <c r="D758" s="2"/>
      <c r="E758" s="2"/>
      <c r="F758" s="2"/>
      <c r="G758" s="2"/>
      <c r="H758" s="2"/>
      <c r="I758" s="2"/>
    </row>
    <row r="759" spans="1:9" ht="16.5" customHeight="1">
      <c r="A759" s="50"/>
      <c r="B759" s="2"/>
      <c r="C759" s="2"/>
      <c r="D759" s="2"/>
      <c r="E759" s="2"/>
      <c r="F759" s="2"/>
      <c r="G759" s="2"/>
      <c r="H759" s="2"/>
      <c r="I759" s="2"/>
    </row>
    <row r="760" spans="1:9" ht="16.5" customHeight="1">
      <c r="A760" s="50"/>
      <c r="B760" s="2"/>
      <c r="C760" s="2"/>
      <c r="D760" s="2"/>
      <c r="E760" s="2"/>
      <c r="F760" s="2"/>
      <c r="G760" s="2"/>
      <c r="H760" s="2"/>
      <c r="I760" s="2"/>
    </row>
    <row r="761" spans="1:9" ht="16.5" customHeight="1">
      <c r="A761" s="50"/>
      <c r="B761" s="2"/>
      <c r="C761" s="2"/>
      <c r="D761" s="2"/>
      <c r="E761" s="2"/>
      <c r="F761" s="2"/>
      <c r="G761" s="2"/>
      <c r="H761" s="2"/>
      <c r="I761" s="2"/>
    </row>
    <row r="762" spans="1:9" ht="16.5" customHeight="1">
      <c r="A762" s="50"/>
      <c r="B762" s="2"/>
      <c r="C762" s="2"/>
      <c r="D762" s="2"/>
      <c r="E762" s="2"/>
      <c r="F762" s="2"/>
      <c r="G762" s="2"/>
      <c r="H762" s="2"/>
      <c r="I762" s="2"/>
    </row>
    <row r="763" spans="1:9" ht="16.5" customHeight="1">
      <c r="A763" s="50"/>
      <c r="B763" s="2"/>
      <c r="C763" s="2"/>
      <c r="D763" s="2"/>
      <c r="E763" s="2"/>
      <c r="F763" s="2"/>
      <c r="G763" s="2"/>
      <c r="H763" s="2"/>
      <c r="I763" s="2"/>
    </row>
    <row r="764" spans="1:9" ht="16.5" customHeight="1">
      <c r="A764" s="50"/>
      <c r="B764" s="2"/>
      <c r="C764" s="2"/>
      <c r="D764" s="2"/>
      <c r="E764" s="2"/>
      <c r="F764" s="2"/>
      <c r="G764" s="2"/>
      <c r="H764" s="2"/>
      <c r="I764" s="2"/>
    </row>
    <row r="765" spans="1:9" ht="16.5" customHeight="1">
      <c r="A765" s="50"/>
      <c r="B765" s="2"/>
      <c r="C765" s="2"/>
      <c r="D765" s="2"/>
      <c r="E765" s="2"/>
      <c r="F765" s="2"/>
      <c r="G765" s="2"/>
      <c r="H765" s="2"/>
      <c r="I765" s="2"/>
    </row>
    <row r="766" spans="1:9" ht="16.5" customHeight="1">
      <c r="A766" s="50"/>
      <c r="B766" s="2"/>
      <c r="C766" s="2"/>
      <c r="D766" s="2"/>
      <c r="E766" s="2"/>
      <c r="F766" s="2"/>
      <c r="G766" s="2"/>
      <c r="H766" s="2"/>
      <c r="I766" s="2"/>
    </row>
    <row r="767" spans="1:9" ht="16.5" customHeight="1">
      <c r="A767" s="50"/>
      <c r="B767" s="2"/>
      <c r="C767" s="2"/>
      <c r="D767" s="2"/>
      <c r="E767" s="2"/>
      <c r="F767" s="2"/>
      <c r="G767" s="2"/>
      <c r="H767" s="2"/>
      <c r="I767" s="2"/>
    </row>
    <row r="768" spans="1:9" ht="16.5" customHeight="1">
      <c r="A768" s="50"/>
      <c r="B768" s="2"/>
      <c r="C768" s="2"/>
      <c r="D768" s="2"/>
      <c r="E768" s="2"/>
      <c r="F768" s="2"/>
      <c r="G768" s="2"/>
      <c r="H768" s="2"/>
      <c r="I768" s="2"/>
    </row>
    <row r="769" spans="1:9" ht="16.5" customHeight="1">
      <c r="A769" s="50"/>
      <c r="B769" s="2"/>
      <c r="C769" s="2"/>
      <c r="D769" s="2"/>
      <c r="E769" s="2"/>
      <c r="F769" s="2"/>
      <c r="G769" s="2"/>
      <c r="H769" s="2"/>
      <c r="I769" s="2"/>
    </row>
    <row r="770" spans="1:9" ht="16.5" customHeight="1">
      <c r="A770" s="50"/>
      <c r="B770" s="2"/>
      <c r="C770" s="2"/>
      <c r="D770" s="2"/>
      <c r="E770" s="2"/>
      <c r="F770" s="2"/>
      <c r="G770" s="2"/>
      <c r="H770" s="2"/>
      <c r="I770" s="2"/>
    </row>
    <row r="771" spans="1:9" ht="16.5" customHeight="1">
      <c r="A771" s="50"/>
      <c r="B771" s="2"/>
      <c r="C771" s="2"/>
      <c r="D771" s="2"/>
      <c r="E771" s="2"/>
      <c r="F771" s="2"/>
      <c r="G771" s="2"/>
      <c r="H771" s="2"/>
      <c r="I771" s="2"/>
    </row>
    <row r="772" spans="1:9" ht="16.5" customHeight="1">
      <c r="A772" s="50"/>
      <c r="B772" s="2"/>
      <c r="C772" s="2"/>
      <c r="D772" s="2"/>
      <c r="E772" s="2"/>
      <c r="F772" s="2"/>
      <c r="G772" s="2"/>
      <c r="H772" s="2"/>
      <c r="I772" s="2"/>
    </row>
    <row r="773" spans="1:9" ht="16.5" customHeight="1">
      <c r="A773" s="50"/>
      <c r="B773" s="2"/>
      <c r="C773" s="2"/>
      <c r="D773" s="2"/>
      <c r="E773" s="2"/>
      <c r="F773" s="2"/>
      <c r="G773" s="2"/>
      <c r="H773" s="2"/>
      <c r="I773" s="2"/>
    </row>
    <row r="774" spans="1:9" ht="16.5" customHeight="1">
      <c r="A774" s="50"/>
      <c r="B774" s="2"/>
      <c r="C774" s="2"/>
      <c r="D774" s="2"/>
      <c r="E774" s="2"/>
      <c r="F774" s="2"/>
      <c r="G774" s="2"/>
      <c r="H774" s="2"/>
      <c r="I774" s="2"/>
    </row>
    <row r="775" spans="1:9" ht="16.5" customHeight="1">
      <c r="A775" s="50"/>
      <c r="B775" s="2"/>
      <c r="C775" s="2"/>
      <c r="D775" s="2"/>
      <c r="E775" s="2"/>
      <c r="F775" s="2"/>
      <c r="G775" s="2"/>
      <c r="H775" s="2"/>
      <c r="I775" s="2"/>
    </row>
    <row r="776" spans="1:9" ht="16.5" customHeight="1">
      <c r="A776" s="50"/>
      <c r="B776" s="2"/>
      <c r="C776" s="2"/>
      <c r="D776" s="2"/>
      <c r="E776" s="2"/>
      <c r="F776" s="2"/>
      <c r="G776" s="2"/>
      <c r="H776" s="2"/>
      <c r="I776" s="2"/>
    </row>
    <row r="777" spans="1:9" ht="16.5" customHeight="1">
      <c r="A777" s="50"/>
      <c r="B777" s="2"/>
      <c r="C777" s="2"/>
      <c r="D777" s="2"/>
      <c r="E777" s="2"/>
      <c r="F777" s="2"/>
      <c r="G777" s="2"/>
      <c r="H777" s="2"/>
      <c r="I777" s="2"/>
    </row>
    <row r="778" spans="1:9" ht="16.5" customHeight="1">
      <c r="A778" s="50"/>
      <c r="B778" s="2"/>
      <c r="C778" s="2"/>
      <c r="D778" s="2"/>
      <c r="E778" s="2"/>
      <c r="F778" s="2"/>
      <c r="G778" s="2"/>
      <c r="H778" s="2"/>
      <c r="I778" s="2"/>
    </row>
    <row r="779" spans="1:9" ht="16.5" customHeight="1">
      <c r="A779" s="50"/>
      <c r="B779" s="2"/>
      <c r="C779" s="2"/>
      <c r="D779" s="2"/>
      <c r="E779" s="2"/>
      <c r="F779" s="2"/>
      <c r="G779" s="2"/>
      <c r="H779" s="2"/>
      <c r="I779" s="2"/>
    </row>
    <row r="780" spans="1:9" ht="16.5" customHeight="1">
      <c r="A780" s="50"/>
      <c r="B780" s="2"/>
      <c r="C780" s="2"/>
      <c r="D780" s="2"/>
      <c r="E780" s="2"/>
      <c r="F780" s="2"/>
      <c r="G780" s="2"/>
      <c r="H780" s="2"/>
      <c r="I780" s="2"/>
    </row>
    <row r="781" spans="1:9" ht="16.5" customHeight="1">
      <c r="A781" s="50"/>
      <c r="B781" s="2"/>
      <c r="C781" s="2"/>
      <c r="D781" s="2"/>
      <c r="E781" s="2"/>
      <c r="F781" s="2"/>
      <c r="G781" s="2"/>
      <c r="H781" s="2"/>
      <c r="I781" s="2"/>
    </row>
    <row r="782" spans="1:9" ht="16.5" customHeight="1">
      <c r="A782" s="50"/>
      <c r="B782" s="2"/>
      <c r="C782" s="2"/>
      <c r="D782" s="2"/>
      <c r="E782" s="2"/>
      <c r="F782" s="2"/>
      <c r="G782" s="2"/>
      <c r="H782" s="2"/>
      <c r="I782" s="2"/>
    </row>
    <row r="783" spans="1:9" ht="16.5" customHeight="1">
      <c r="A783" s="50"/>
      <c r="B783" s="2"/>
      <c r="C783" s="2"/>
      <c r="D783" s="2"/>
      <c r="E783" s="2"/>
      <c r="F783" s="2"/>
      <c r="G783" s="2"/>
      <c r="H783" s="2"/>
      <c r="I783" s="2"/>
    </row>
    <row r="784" spans="1:9" ht="16.5" customHeight="1">
      <c r="A784" s="50"/>
      <c r="B784" s="2"/>
      <c r="C784" s="2"/>
      <c r="D784" s="2"/>
      <c r="E784" s="2"/>
      <c r="F784" s="2"/>
      <c r="G784" s="2"/>
      <c r="H784" s="2"/>
      <c r="I784" s="2"/>
    </row>
    <row r="785" spans="1:9" ht="16.5" customHeight="1">
      <c r="A785" s="50"/>
      <c r="B785" s="2"/>
      <c r="C785" s="2"/>
      <c r="D785" s="2"/>
      <c r="E785" s="2"/>
      <c r="F785" s="2"/>
      <c r="G785" s="2"/>
      <c r="H785" s="2"/>
      <c r="I785" s="2"/>
    </row>
    <row r="786" spans="1:9" ht="16.5" customHeight="1">
      <c r="A786" s="50"/>
      <c r="B786" s="2"/>
      <c r="C786" s="2"/>
      <c r="D786" s="2"/>
      <c r="E786" s="2"/>
      <c r="F786" s="2"/>
      <c r="G786" s="2"/>
      <c r="H786" s="2"/>
      <c r="I786" s="2"/>
    </row>
    <row r="787" spans="1:9" ht="16.5" customHeight="1">
      <c r="A787" s="50"/>
      <c r="B787" s="2"/>
      <c r="C787" s="2"/>
      <c r="D787" s="2"/>
      <c r="E787" s="2"/>
      <c r="F787" s="2"/>
      <c r="G787" s="2"/>
      <c r="H787" s="2"/>
      <c r="I787" s="2"/>
    </row>
    <row r="788" spans="1:9" ht="16.5" customHeight="1">
      <c r="A788" s="50"/>
      <c r="B788" s="2"/>
      <c r="C788" s="2"/>
      <c r="D788" s="2"/>
      <c r="E788" s="2"/>
      <c r="F788" s="2"/>
      <c r="G788" s="2"/>
      <c r="H788" s="2"/>
      <c r="I788" s="2"/>
    </row>
    <row r="789" spans="1:9" ht="16.5" customHeight="1">
      <c r="A789" s="50"/>
      <c r="B789" s="2"/>
      <c r="C789" s="2"/>
      <c r="D789" s="2"/>
      <c r="E789" s="2"/>
      <c r="F789" s="2"/>
      <c r="G789" s="2"/>
      <c r="H789" s="2"/>
      <c r="I789" s="2"/>
    </row>
    <row r="790" spans="1:9" ht="16.5" customHeight="1">
      <c r="A790" s="50"/>
      <c r="B790" s="2"/>
      <c r="C790" s="2"/>
      <c r="D790" s="2"/>
      <c r="E790" s="2"/>
      <c r="F790" s="2"/>
      <c r="G790" s="2"/>
      <c r="H790" s="2"/>
      <c r="I790" s="2"/>
    </row>
    <row r="791" spans="1:9" ht="16.5" customHeight="1">
      <c r="A791" s="50"/>
      <c r="B791" s="2"/>
      <c r="C791" s="2"/>
      <c r="D791" s="2"/>
      <c r="E791" s="2"/>
      <c r="F791" s="2"/>
      <c r="G791" s="2"/>
      <c r="H791" s="2"/>
      <c r="I791" s="2"/>
    </row>
    <row r="792" spans="1:9" ht="16.5" customHeight="1">
      <c r="A792" s="50"/>
      <c r="B792" s="2"/>
      <c r="C792" s="2"/>
      <c r="D792" s="2"/>
      <c r="E792" s="2"/>
      <c r="F792" s="2"/>
      <c r="G792" s="2"/>
      <c r="H792" s="2"/>
      <c r="I792" s="2"/>
    </row>
    <row r="793" spans="1:9" ht="16.5" customHeight="1">
      <c r="A793" s="50"/>
      <c r="B793" s="2"/>
      <c r="C793" s="2"/>
      <c r="D793" s="2"/>
      <c r="E793" s="2"/>
      <c r="F793" s="2"/>
      <c r="G793" s="2"/>
      <c r="H793" s="2"/>
      <c r="I793" s="2"/>
    </row>
    <row r="794" spans="1:9" ht="16.5" customHeight="1">
      <c r="A794" s="50"/>
      <c r="B794" s="2"/>
      <c r="C794" s="2"/>
      <c r="D794" s="2"/>
      <c r="E794" s="2"/>
      <c r="F794" s="2"/>
      <c r="G794" s="2"/>
      <c r="H794" s="2"/>
      <c r="I794" s="2"/>
    </row>
    <row r="795" spans="1:9" ht="16.5" customHeight="1">
      <c r="A795" s="50"/>
      <c r="B795" s="2"/>
      <c r="C795" s="2"/>
      <c r="D795" s="2"/>
      <c r="E795" s="2"/>
      <c r="F795" s="2"/>
      <c r="G795" s="2"/>
      <c r="H795" s="2"/>
      <c r="I795" s="2"/>
    </row>
    <row r="796" spans="1:9" ht="16.5" customHeight="1">
      <c r="A796" s="50"/>
      <c r="B796" s="2"/>
      <c r="C796" s="2"/>
      <c r="D796" s="2"/>
      <c r="E796" s="2"/>
      <c r="F796" s="2"/>
      <c r="G796" s="2"/>
      <c r="H796" s="2"/>
      <c r="I796" s="2"/>
    </row>
    <row r="797" spans="1:9" ht="16.5" customHeight="1">
      <c r="A797" s="50"/>
      <c r="B797" s="2"/>
      <c r="C797" s="2"/>
      <c r="D797" s="2"/>
      <c r="E797" s="2"/>
      <c r="F797" s="2"/>
      <c r="G797" s="2"/>
      <c r="H797" s="2"/>
      <c r="I797" s="2"/>
    </row>
    <row r="798" spans="1:9" ht="16.5" customHeight="1">
      <c r="A798" s="50"/>
      <c r="B798" s="2"/>
      <c r="C798" s="2"/>
      <c r="D798" s="2"/>
      <c r="E798" s="2"/>
      <c r="F798" s="2"/>
      <c r="G798" s="2"/>
      <c r="H798" s="2"/>
      <c r="I798" s="2"/>
    </row>
    <row r="799" spans="1:9" ht="16.5" customHeight="1">
      <c r="A799" s="50"/>
      <c r="B799" s="2"/>
      <c r="C799" s="2"/>
      <c r="D799" s="2"/>
      <c r="E799" s="2"/>
      <c r="F799" s="2"/>
      <c r="G799" s="2"/>
      <c r="H799" s="2"/>
      <c r="I799" s="2"/>
    </row>
    <row r="800" spans="1:9" ht="16.5" customHeight="1">
      <c r="A800" s="50"/>
      <c r="B800" s="2"/>
      <c r="C800" s="2"/>
      <c r="D800" s="2"/>
      <c r="E800" s="2"/>
      <c r="F800" s="2"/>
      <c r="G800" s="2"/>
      <c r="H800" s="2"/>
      <c r="I800" s="2"/>
    </row>
    <row r="801" spans="1:9" ht="16.5" customHeight="1">
      <c r="A801" s="50"/>
      <c r="B801" s="2"/>
      <c r="C801" s="2"/>
      <c r="D801" s="2"/>
      <c r="E801" s="2"/>
      <c r="F801" s="2"/>
      <c r="G801" s="2"/>
      <c r="H801" s="2"/>
      <c r="I801" s="2"/>
    </row>
    <row r="802" spans="1:9" ht="16.5" customHeight="1">
      <c r="A802" s="50"/>
      <c r="B802" s="2"/>
      <c r="C802" s="2"/>
      <c r="D802" s="2"/>
      <c r="E802" s="2"/>
      <c r="F802" s="2"/>
      <c r="G802" s="2"/>
      <c r="H802" s="2"/>
      <c r="I802" s="2"/>
    </row>
    <row r="803" spans="1:9" ht="16.5" customHeight="1">
      <c r="A803" s="50"/>
      <c r="B803" s="2"/>
      <c r="C803" s="2"/>
      <c r="D803" s="2"/>
      <c r="E803" s="2"/>
      <c r="F803" s="2"/>
      <c r="G803" s="2"/>
      <c r="H803" s="2"/>
      <c r="I803" s="2"/>
    </row>
    <row r="804" spans="1:9" ht="16.5" customHeight="1">
      <c r="A804" s="50"/>
      <c r="B804" s="2"/>
      <c r="C804" s="2"/>
      <c r="D804" s="2"/>
      <c r="E804" s="2"/>
      <c r="F804" s="2"/>
      <c r="G804" s="2"/>
      <c r="H804" s="2"/>
      <c r="I804" s="2"/>
    </row>
    <row r="805" spans="1:9" ht="16.5" customHeight="1">
      <c r="A805" s="50"/>
      <c r="B805" s="2"/>
      <c r="C805" s="2"/>
      <c r="D805" s="2"/>
      <c r="E805" s="2"/>
      <c r="F805" s="2"/>
      <c r="G805" s="2"/>
      <c r="H805" s="2"/>
      <c r="I805" s="2"/>
    </row>
    <row r="806" spans="1:9" ht="16.5" customHeight="1">
      <c r="A806" s="50"/>
      <c r="B806" s="2"/>
      <c r="C806" s="2"/>
      <c r="D806" s="2"/>
      <c r="E806" s="2"/>
      <c r="F806" s="2"/>
      <c r="G806" s="2"/>
      <c r="H806" s="2"/>
      <c r="I806" s="2"/>
    </row>
    <row r="807" spans="1:9" ht="16.5" customHeight="1">
      <c r="A807" s="50"/>
      <c r="B807" s="2"/>
      <c r="C807" s="2"/>
      <c r="D807" s="2"/>
      <c r="E807" s="2"/>
      <c r="F807" s="2"/>
      <c r="G807" s="2"/>
      <c r="H807" s="2"/>
      <c r="I807" s="2"/>
    </row>
    <row r="808" spans="1:9" ht="16.5" customHeight="1">
      <c r="A808" s="50"/>
      <c r="B808" s="2"/>
      <c r="C808" s="2"/>
      <c r="D808" s="2"/>
      <c r="E808" s="2"/>
      <c r="F808" s="2"/>
      <c r="G808" s="2"/>
      <c r="H808" s="2"/>
      <c r="I808" s="2"/>
    </row>
    <row r="809" spans="1:9" ht="16.5" customHeight="1">
      <c r="A809" s="50"/>
      <c r="B809" s="2"/>
      <c r="C809" s="2"/>
      <c r="D809" s="2"/>
      <c r="E809" s="2"/>
      <c r="F809" s="2"/>
      <c r="G809" s="2"/>
      <c r="H809" s="2"/>
      <c r="I809" s="2"/>
    </row>
    <row r="810" spans="1:9" ht="16.5" customHeight="1">
      <c r="A810" s="50"/>
      <c r="B810" s="2"/>
      <c r="C810" s="2"/>
      <c r="D810" s="2"/>
      <c r="E810" s="2"/>
      <c r="F810" s="2"/>
      <c r="G810" s="2"/>
      <c r="H810" s="2"/>
      <c r="I810" s="2"/>
    </row>
    <row r="811" spans="1:9" ht="16.5" customHeight="1">
      <c r="A811" s="50"/>
      <c r="B811" s="2"/>
      <c r="C811" s="2"/>
      <c r="D811" s="2"/>
      <c r="E811" s="2"/>
      <c r="F811" s="2"/>
      <c r="G811" s="2"/>
      <c r="H811" s="2"/>
      <c r="I811" s="2"/>
    </row>
    <row r="812" spans="1:9" ht="16.5" customHeight="1">
      <c r="A812" s="50"/>
      <c r="B812" s="2"/>
      <c r="C812" s="2"/>
      <c r="D812" s="2"/>
      <c r="E812" s="2"/>
      <c r="F812" s="2"/>
      <c r="G812" s="2"/>
      <c r="H812" s="2"/>
      <c r="I812" s="2"/>
    </row>
    <row r="813" spans="1:9" ht="16.5" customHeight="1">
      <c r="A813" s="50"/>
      <c r="B813" s="2"/>
      <c r="C813" s="2"/>
      <c r="D813" s="2"/>
      <c r="E813" s="2"/>
      <c r="F813" s="2"/>
      <c r="G813" s="2"/>
      <c r="H813" s="2"/>
      <c r="I813" s="2"/>
    </row>
    <row r="814" spans="1:9" ht="16.5" customHeight="1">
      <c r="A814" s="50"/>
      <c r="B814" s="2"/>
      <c r="C814" s="2"/>
      <c r="D814" s="2"/>
      <c r="E814" s="2"/>
      <c r="F814" s="2"/>
      <c r="G814" s="2"/>
      <c r="H814" s="2"/>
      <c r="I814" s="2"/>
    </row>
    <row r="815" spans="1:9" ht="16.5" customHeight="1">
      <c r="A815" s="50"/>
      <c r="B815" s="2"/>
      <c r="C815" s="2"/>
      <c r="D815" s="2"/>
      <c r="E815" s="2"/>
      <c r="F815" s="2"/>
      <c r="G815" s="2"/>
      <c r="H815" s="2"/>
      <c r="I815" s="2"/>
    </row>
    <row r="816" spans="1:9" ht="16.5" customHeight="1">
      <c r="A816" s="50"/>
      <c r="B816" s="2"/>
      <c r="C816" s="2"/>
      <c r="D816" s="2"/>
      <c r="E816" s="2"/>
      <c r="F816" s="2"/>
      <c r="G816" s="2"/>
      <c r="H816" s="2"/>
      <c r="I816" s="2"/>
    </row>
    <row r="817" spans="1:9" ht="16.5" customHeight="1">
      <c r="A817" s="50"/>
      <c r="B817" s="2"/>
      <c r="C817" s="2"/>
      <c r="D817" s="2"/>
      <c r="E817" s="2"/>
      <c r="F817" s="2"/>
      <c r="G817" s="2"/>
      <c r="H817" s="2"/>
      <c r="I817" s="2"/>
    </row>
    <row r="818" spans="1:9" ht="16.5" customHeight="1">
      <c r="A818" s="50"/>
      <c r="B818" s="2"/>
      <c r="C818" s="2"/>
      <c r="D818" s="2"/>
      <c r="E818" s="2"/>
      <c r="F818" s="2"/>
      <c r="G818" s="2"/>
      <c r="H818" s="2"/>
      <c r="I818" s="2"/>
    </row>
    <row r="819" spans="1:9" ht="16.5" customHeight="1">
      <c r="A819" s="50"/>
      <c r="B819" s="2"/>
      <c r="C819" s="2"/>
      <c r="D819" s="2"/>
      <c r="E819" s="2"/>
      <c r="F819" s="2"/>
      <c r="G819" s="2"/>
      <c r="H819" s="2"/>
      <c r="I819" s="2"/>
    </row>
    <row r="820" spans="1:9" ht="16.5" customHeight="1">
      <c r="A820" s="50"/>
      <c r="B820" s="2"/>
      <c r="C820" s="2"/>
      <c r="D820" s="2"/>
      <c r="E820" s="2"/>
      <c r="F820" s="2"/>
      <c r="G820" s="2"/>
      <c r="H820" s="2"/>
      <c r="I820" s="2"/>
    </row>
    <row r="821" spans="1:9" ht="16.5" customHeight="1">
      <c r="A821" s="50"/>
      <c r="B821" s="2"/>
      <c r="C821" s="2"/>
      <c r="D821" s="2"/>
      <c r="E821" s="2"/>
      <c r="F821" s="2"/>
      <c r="G821" s="2"/>
      <c r="H821" s="2"/>
      <c r="I821" s="2"/>
    </row>
    <row r="822" spans="1:9" ht="16.5" customHeight="1">
      <c r="A822" s="50"/>
      <c r="B822" s="2"/>
      <c r="C822" s="2"/>
      <c r="D822" s="2"/>
      <c r="E822" s="2"/>
      <c r="F822" s="2"/>
      <c r="G822" s="2"/>
      <c r="H822" s="2"/>
      <c r="I822" s="2"/>
    </row>
    <row r="823" spans="1:9" ht="16.5" customHeight="1">
      <c r="A823" s="50"/>
      <c r="B823" s="2"/>
      <c r="C823" s="2"/>
      <c r="D823" s="2"/>
      <c r="E823" s="2"/>
      <c r="F823" s="2"/>
      <c r="G823" s="2"/>
      <c r="H823" s="2"/>
      <c r="I823" s="2"/>
    </row>
    <row r="824" spans="1:9" ht="16.5" customHeight="1">
      <c r="A824" s="50"/>
      <c r="B824" s="2"/>
      <c r="C824" s="2"/>
      <c r="D824" s="2"/>
      <c r="E824" s="2"/>
      <c r="F824" s="2"/>
      <c r="G824" s="2"/>
      <c r="H824" s="2"/>
      <c r="I824" s="2"/>
    </row>
    <row r="825" spans="1:9" ht="16.5" customHeight="1">
      <c r="A825" s="50"/>
      <c r="B825" s="2"/>
      <c r="C825" s="2"/>
      <c r="D825" s="2"/>
      <c r="E825" s="2"/>
      <c r="F825" s="2"/>
      <c r="G825" s="2"/>
      <c r="H825" s="2"/>
      <c r="I825" s="2"/>
    </row>
    <row r="826" spans="1:9" ht="16.5" customHeight="1">
      <c r="A826" s="50"/>
      <c r="B826" s="2"/>
      <c r="C826" s="2"/>
      <c r="D826" s="2"/>
      <c r="E826" s="2"/>
      <c r="F826" s="2"/>
      <c r="G826" s="2"/>
      <c r="H826" s="2"/>
      <c r="I826" s="2"/>
    </row>
    <row r="827" spans="1:9" ht="16.5" customHeight="1">
      <c r="A827" s="50"/>
      <c r="B827" s="2"/>
      <c r="C827" s="2"/>
      <c r="D827" s="2"/>
      <c r="E827" s="2"/>
      <c r="F827" s="2"/>
      <c r="G827" s="2"/>
      <c r="H827" s="2"/>
      <c r="I827" s="2"/>
    </row>
    <row r="828" spans="1:9" ht="16.5" customHeight="1">
      <c r="A828" s="50"/>
      <c r="B828" s="2"/>
      <c r="C828" s="2"/>
      <c r="D828" s="2"/>
      <c r="E828" s="2"/>
      <c r="F828" s="2"/>
      <c r="G828" s="2"/>
      <c r="H828" s="2"/>
      <c r="I828" s="2"/>
    </row>
    <row r="829" spans="1:9" ht="16.5" customHeight="1">
      <c r="A829" s="50"/>
      <c r="B829" s="2"/>
      <c r="C829" s="2"/>
      <c r="D829" s="2"/>
      <c r="E829" s="2"/>
      <c r="F829" s="2"/>
      <c r="G829" s="2"/>
      <c r="H829" s="2"/>
      <c r="I829" s="2"/>
    </row>
    <row r="830" spans="1:9" ht="16.5" customHeight="1">
      <c r="A830" s="50"/>
      <c r="B830" s="2"/>
      <c r="C830" s="2"/>
      <c r="D830" s="2"/>
      <c r="E830" s="2"/>
      <c r="F830" s="2"/>
      <c r="G830" s="2"/>
      <c r="H830" s="2"/>
      <c r="I830" s="2"/>
    </row>
    <row r="831" spans="1:9" ht="16.5" customHeight="1">
      <c r="A831" s="50"/>
      <c r="B831" s="2"/>
      <c r="C831" s="2"/>
      <c r="D831" s="2"/>
      <c r="E831" s="2"/>
      <c r="F831" s="2"/>
      <c r="G831" s="2"/>
      <c r="H831" s="2"/>
      <c r="I831" s="2"/>
    </row>
    <row r="832" spans="1:9" ht="16.5" customHeight="1">
      <c r="A832" s="50"/>
      <c r="B832" s="2"/>
      <c r="C832" s="2"/>
      <c r="D832" s="2"/>
      <c r="E832" s="2"/>
      <c r="F832" s="2"/>
      <c r="G832" s="2"/>
      <c r="H832" s="2"/>
      <c r="I832" s="2"/>
    </row>
    <row r="833" spans="1:9" ht="16.5" customHeight="1">
      <c r="A833" s="50"/>
      <c r="B833" s="2"/>
      <c r="C833" s="2"/>
      <c r="D833" s="2"/>
      <c r="E833" s="2"/>
      <c r="F833" s="2"/>
      <c r="G833" s="2"/>
      <c r="H833" s="2"/>
      <c r="I833" s="2"/>
    </row>
    <row r="834" spans="1:9" ht="16.5" customHeight="1">
      <c r="A834" s="50"/>
      <c r="B834" s="2"/>
      <c r="C834" s="2"/>
      <c r="D834" s="2"/>
      <c r="E834" s="2"/>
      <c r="F834" s="2"/>
      <c r="G834" s="2"/>
      <c r="H834" s="2"/>
      <c r="I834" s="2"/>
    </row>
    <row r="835" spans="1:9" ht="16.5" customHeight="1">
      <c r="A835" s="50"/>
      <c r="B835" s="2"/>
      <c r="C835" s="2"/>
      <c r="D835" s="2"/>
      <c r="E835" s="2"/>
      <c r="F835" s="2"/>
      <c r="G835" s="2"/>
      <c r="H835" s="2"/>
      <c r="I835" s="2"/>
    </row>
    <row r="836" spans="1:9" ht="16.5" customHeight="1">
      <c r="A836" s="50"/>
      <c r="B836" s="2"/>
      <c r="C836" s="2"/>
      <c r="D836" s="2"/>
      <c r="E836" s="2"/>
      <c r="F836" s="2"/>
      <c r="G836" s="2"/>
      <c r="H836" s="2"/>
      <c r="I836" s="2"/>
    </row>
    <row r="837" spans="1:9" ht="16.5" customHeight="1">
      <c r="A837" s="50"/>
      <c r="B837" s="2"/>
      <c r="C837" s="2"/>
      <c r="D837" s="2"/>
      <c r="E837" s="2"/>
      <c r="F837" s="2"/>
      <c r="G837" s="2"/>
      <c r="H837" s="2"/>
      <c r="I837" s="2"/>
    </row>
    <row r="838" spans="1:9" ht="16.5" customHeight="1">
      <c r="A838" s="50"/>
      <c r="B838" s="2"/>
      <c r="C838" s="2"/>
      <c r="D838" s="2"/>
      <c r="E838" s="2"/>
      <c r="F838" s="2"/>
      <c r="G838" s="2"/>
      <c r="H838" s="2"/>
      <c r="I838" s="2"/>
    </row>
    <row r="839" spans="1:9" ht="16.5" customHeight="1">
      <c r="A839" s="50"/>
      <c r="B839" s="2"/>
      <c r="C839" s="2"/>
      <c r="D839" s="2"/>
      <c r="E839" s="2"/>
      <c r="F839" s="2"/>
      <c r="G839" s="2"/>
      <c r="H839" s="2"/>
      <c r="I839" s="2"/>
    </row>
    <row r="840" spans="1:9" ht="16.5" customHeight="1">
      <c r="A840" s="50"/>
      <c r="B840" s="2"/>
      <c r="C840" s="2"/>
      <c r="D840" s="2"/>
      <c r="E840" s="2"/>
      <c r="F840" s="2"/>
      <c r="G840" s="2"/>
      <c r="H840" s="2"/>
      <c r="I840" s="2"/>
    </row>
    <row r="841" spans="1:9" ht="16.5" customHeight="1">
      <c r="A841" s="50"/>
      <c r="B841" s="2"/>
      <c r="C841" s="2"/>
      <c r="D841" s="2"/>
      <c r="E841" s="2"/>
      <c r="F841" s="2"/>
      <c r="G841" s="2"/>
      <c r="H841" s="2"/>
      <c r="I841" s="2"/>
    </row>
    <row r="842" spans="1:9" ht="16.5" customHeight="1">
      <c r="A842" s="50"/>
      <c r="B842" s="2"/>
      <c r="C842" s="2"/>
      <c r="D842" s="2"/>
      <c r="E842" s="2"/>
      <c r="F842" s="2"/>
      <c r="G842" s="2"/>
      <c r="H842" s="2"/>
      <c r="I842" s="2"/>
    </row>
    <row r="843" spans="1:9" ht="16.5" customHeight="1">
      <c r="A843" s="50"/>
      <c r="B843" s="2"/>
      <c r="C843" s="2"/>
      <c r="D843" s="2"/>
      <c r="E843" s="2"/>
      <c r="F843" s="2"/>
      <c r="G843" s="2"/>
      <c r="H843" s="2"/>
      <c r="I843" s="2"/>
    </row>
    <row r="844" spans="1:9" ht="16.5" customHeight="1">
      <c r="A844" s="50"/>
      <c r="B844" s="2"/>
      <c r="C844" s="2"/>
      <c r="D844" s="2"/>
      <c r="E844" s="2"/>
      <c r="F844" s="2"/>
      <c r="G844" s="2"/>
      <c r="H844" s="2"/>
      <c r="I844" s="2"/>
    </row>
    <row r="845" spans="1:9" ht="16.5" customHeight="1">
      <c r="A845" s="50"/>
      <c r="B845" s="2"/>
      <c r="C845" s="2"/>
      <c r="D845" s="2"/>
      <c r="E845" s="2"/>
      <c r="F845" s="2"/>
      <c r="G845" s="2"/>
      <c r="H845" s="2"/>
      <c r="I845" s="2"/>
    </row>
    <row r="846" spans="1:9" ht="16.5" customHeight="1">
      <c r="A846" s="50"/>
      <c r="B846" s="2"/>
      <c r="C846" s="2"/>
      <c r="D846" s="2"/>
      <c r="E846" s="2"/>
      <c r="F846" s="2"/>
      <c r="G846" s="2"/>
      <c r="H846" s="2"/>
      <c r="I846" s="2"/>
    </row>
    <row r="847" spans="1:9" ht="16.5" customHeight="1">
      <c r="A847" s="50"/>
      <c r="B847" s="2"/>
      <c r="C847" s="2"/>
      <c r="D847" s="2"/>
      <c r="E847" s="2"/>
      <c r="F847" s="2"/>
      <c r="G847" s="2"/>
      <c r="H847" s="2"/>
      <c r="I847" s="2"/>
    </row>
    <row r="848" spans="1:9" ht="16.5" customHeight="1">
      <c r="A848" s="50"/>
      <c r="B848" s="2"/>
      <c r="C848" s="2"/>
      <c r="D848" s="2"/>
      <c r="E848" s="2"/>
      <c r="F848" s="2"/>
      <c r="G848" s="2"/>
      <c r="H848" s="2"/>
      <c r="I848" s="2"/>
    </row>
    <row r="849" spans="1:9" ht="16.5" customHeight="1">
      <c r="A849" s="50"/>
      <c r="B849" s="2"/>
      <c r="C849" s="2"/>
      <c r="D849" s="2"/>
      <c r="E849" s="2"/>
      <c r="F849" s="2"/>
      <c r="G849" s="2"/>
      <c r="H849" s="2"/>
      <c r="I849" s="2"/>
    </row>
    <row r="850" spans="1:9" ht="16.5" customHeight="1">
      <c r="A850" s="50"/>
      <c r="B850" s="2"/>
      <c r="C850" s="2"/>
      <c r="D850" s="2"/>
      <c r="E850" s="2"/>
      <c r="F850" s="2"/>
      <c r="G850" s="2"/>
      <c r="H850" s="2"/>
      <c r="I850" s="2"/>
    </row>
    <row r="851" spans="1:9" ht="16.5" customHeight="1">
      <c r="A851" s="50"/>
      <c r="B851" s="2"/>
      <c r="C851" s="2"/>
      <c r="D851" s="2"/>
      <c r="E851" s="2"/>
      <c r="F851" s="2"/>
      <c r="G851" s="2"/>
      <c r="H851" s="2"/>
      <c r="I851" s="2"/>
    </row>
    <row r="852" spans="1:9" ht="16.5" customHeight="1">
      <c r="A852" s="50"/>
      <c r="B852" s="2"/>
      <c r="C852" s="2"/>
      <c r="D852" s="2"/>
      <c r="E852" s="2"/>
      <c r="F852" s="2"/>
      <c r="G852" s="2"/>
      <c r="H852" s="2"/>
      <c r="I852" s="2"/>
    </row>
    <row r="853" spans="1:9" ht="16.5" customHeight="1">
      <c r="A853" s="50"/>
      <c r="B853" s="2"/>
      <c r="C853" s="2"/>
      <c r="D853" s="2"/>
      <c r="E853" s="2"/>
      <c r="F853" s="2"/>
      <c r="G853" s="2"/>
      <c r="H853" s="2"/>
      <c r="I853" s="2"/>
    </row>
    <row r="854" spans="1:9" ht="16.5" customHeight="1">
      <c r="A854" s="50"/>
      <c r="B854" s="2"/>
      <c r="C854" s="2"/>
      <c r="D854" s="2"/>
      <c r="E854" s="2"/>
      <c r="F854" s="2"/>
      <c r="G854" s="2"/>
      <c r="H854" s="2"/>
      <c r="I854" s="2"/>
    </row>
    <row r="855" spans="1:9" ht="16.5" customHeight="1">
      <c r="A855" s="50"/>
      <c r="B855" s="2"/>
      <c r="C855" s="2"/>
      <c r="D855" s="2"/>
      <c r="E855" s="2"/>
      <c r="F855" s="2"/>
      <c r="G855" s="2"/>
      <c r="H855" s="2"/>
      <c r="I855" s="2"/>
    </row>
    <row r="856" spans="1:9" ht="16.5" customHeight="1">
      <c r="A856" s="50"/>
      <c r="B856" s="2"/>
      <c r="C856" s="2"/>
      <c r="D856" s="2"/>
      <c r="E856" s="2"/>
      <c r="F856" s="2"/>
      <c r="G856" s="2"/>
      <c r="H856" s="2"/>
      <c r="I856" s="2"/>
    </row>
    <row r="857" spans="1:9" ht="16.5" customHeight="1">
      <c r="A857" s="50"/>
      <c r="B857" s="2"/>
      <c r="C857" s="2"/>
      <c r="D857" s="2"/>
      <c r="E857" s="2"/>
      <c r="F857" s="2"/>
      <c r="G857" s="2"/>
      <c r="H857" s="2"/>
      <c r="I857" s="2"/>
    </row>
    <row r="858" spans="1:9" ht="16.5" customHeight="1">
      <c r="A858" s="50"/>
      <c r="B858" s="2"/>
      <c r="C858" s="2"/>
      <c r="D858" s="2"/>
      <c r="E858" s="2"/>
      <c r="F858" s="2"/>
      <c r="G858" s="2"/>
      <c r="H858" s="2"/>
      <c r="I858" s="2"/>
    </row>
    <row r="859" spans="1:9" ht="16.5" customHeight="1">
      <c r="A859" s="50"/>
      <c r="B859" s="2"/>
      <c r="C859" s="2"/>
      <c r="D859" s="2"/>
      <c r="E859" s="2"/>
      <c r="F859" s="2"/>
      <c r="G859" s="2"/>
      <c r="H859" s="2"/>
      <c r="I859" s="2"/>
    </row>
    <row r="860" spans="1:9" ht="16.5" customHeight="1">
      <c r="A860" s="50"/>
      <c r="B860" s="2"/>
      <c r="C860" s="2"/>
      <c r="D860" s="2"/>
      <c r="E860" s="2"/>
      <c r="F860" s="2"/>
      <c r="G860" s="2"/>
      <c r="H860" s="2"/>
      <c r="I860" s="2"/>
    </row>
    <row r="861" spans="1:9" ht="16.5" customHeight="1">
      <c r="A861" s="50"/>
      <c r="B861" s="2"/>
      <c r="C861" s="2"/>
      <c r="D861" s="2"/>
      <c r="E861" s="2"/>
      <c r="F861" s="2"/>
      <c r="G861" s="2"/>
      <c r="H861" s="2"/>
      <c r="I861" s="2"/>
    </row>
    <row r="862" spans="1:9" ht="16.5" customHeight="1">
      <c r="A862" s="50"/>
      <c r="B862" s="2"/>
      <c r="C862" s="2"/>
      <c r="D862" s="2"/>
      <c r="E862" s="2"/>
      <c r="F862" s="2"/>
      <c r="G862" s="2"/>
      <c r="H862" s="2"/>
      <c r="I862" s="2"/>
    </row>
    <row r="863" spans="1:9" ht="16.5" customHeight="1">
      <c r="A863" s="50"/>
      <c r="B863" s="2"/>
      <c r="C863" s="2"/>
      <c r="D863" s="2"/>
      <c r="E863" s="2"/>
      <c r="F863" s="2"/>
      <c r="G863" s="2"/>
      <c r="H863" s="2"/>
      <c r="I863" s="2"/>
    </row>
    <row r="864" spans="1:9" ht="16.5" customHeight="1">
      <c r="A864" s="50"/>
      <c r="B864" s="2"/>
      <c r="C864" s="2"/>
      <c r="D864" s="2"/>
      <c r="E864" s="2"/>
      <c r="F864" s="2"/>
      <c r="G864" s="2"/>
      <c r="H864" s="2"/>
      <c r="I864" s="2"/>
    </row>
    <row r="865" spans="1:9" ht="16.5" customHeight="1">
      <c r="A865" s="50"/>
      <c r="B865" s="2"/>
      <c r="C865" s="2"/>
      <c r="D865" s="2"/>
      <c r="E865" s="2"/>
      <c r="F865" s="2"/>
      <c r="G865" s="2"/>
      <c r="H865" s="2"/>
      <c r="I865" s="2"/>
    </row>
    <row r="866" spans="1:9" ht="16.5" customHeight="1">
      <c r="A866" s="50"/>
      <c r="B866" s="2"/>
      <c r="C866" s="2"/>
      <c r="D866" s="2"/>
      <c r="E866" s="2"/>
      <c r="F866" s="2"/>
      <c r="G866" s="2"/>
      <c r="H866" s="2"/>
      <c r="I866" s="2"/>
    </row>
    <row r="867" spans="1:9" ht="16.5" customHeight="1">
      <c r="A867" s="50"/>
      <c r="B867" s="2"/>
      <c r="C867" s="2"/>
      <c r="D867" s="2"/>
      <c r="E867" s="2"/>
      <c r="F867" s="2"/>
      <c r="G867" s="2"/>
      <c r="H867" s="2"/>
      <c r="I867" s="2"/>
    </row>
    <row r="868" spans="1:9" ht="16.5" customHeight="1">
      <c r="A868" s="50"/>
      <c r="B868" s="2"/>
      <c r="C868" s="2"/>
      <c r="D868" s="2"/>
      <c r="E868" s="2"/>
      <c r="F868" s="2"/>
      <c r="G868" s="2"/>
      <c r="H868" s="2"/>
      <c r="I868" s="2"/>
    </row>
    <row r="869" spans="1:9" ht="16.5" customHeight="1">
      <c r="A869" s="50"/>
      <c r="B869" s="2"/>
      <c r="C869" s="2"/>
      <c r="D869" s="2"/>
      <c r="E869" s="2"/>
      <c r="F869" s="2"/>
      <c r="G869" s="2"/>
      <c r="H869" s="2"/>
      <c r="I869" s="2"/>
    </row>
    <row r="870" spans="1:9" ht="16.5" customHeight="1">
      <c r="A870" s="50"/>
      <c r="B870" s="2"/>
      <c r="C870" s="2"/>
      <c r="D870" s="2"/>
      <c r="E870" s="2"/>
      <c r="F870" s="2"/>
      <c r="G870" s="2"/>
      <c r="H870" s="2"/>
      <c r="I870" s="2"/>
    </row>
    <row r="871" spans="1:9" ht="16.5" customHeight="1">
      <c r="A871" s="50"/>
      <c r="B871" s="2"/>
      <c r="C871" s="2"/>
      <c r="D871" s="2"/>
      <c r="E871" s="2"/>
      <c r="F871" s="2"/>
      <c r="G871" s="2"/>
      <c r="H871" s="2"/>
      <c r="I871" s="2"/>
    </row>
    <row r="872" spans="1:9" ht="16.5" customHeight="1">
      <c r="A872" s="50"/>
      <c r="B872" s="2"/>
      <c r="C872" s="2"/>
      <c r="D872" s="2"/>
      <c r="E872" s="2"/>
      <c r="F872" s="2"/>
      <c r="G872" s="2"/>
      <c r="H872" s="2"/>
      <c r="I872" s="2"/>
    </row>
    <row r="873" spans="1:9" ht="16.5" customHeight="1">
      <c r="A873" s="50"/>
      <c r="B873" s="2"/>
      <c r="C873" s="2"/>
      <c r="D873" s="2"/>
      <c r="E873" s="2"/>
      <c r="F873" s="2"/>
      <c r="G873" s="2"/>
      <c r="H873" s="2"/>
      <c r="I873" s="2"/>
    </row>
    <row r="874" spans="1:9" ht="16.5" customHeight="1">
      <c r="A874" s="50"/>
      <c r="B874" s="2"/>
      <c r="C874" s="2"/>
      <c r="D874" s="2"/>
      <c r="E874" s="2"/>
      <c r="F874" s="2"/>
      <c r="G874" s="2"/>
      <c r="H874" s="2"/>
      <c r="I874" s="2"/>
    </row>
    <row r="875" spans="1:9" ht="16.5" customHeight="1">
      <c r="A875" s="50"/>
      <c r="B875" s="2"/>
      <c r="C875" s="2"/>
      <c r="D875" s="2"/>
      <c r="E875" s="2"/>
      <c r="F875" s="2"/>
      <c r="G875" s="2"/>
      <c r="H875" s="2"/>
      <c r="I875" s="2"/>
    </row>
    <row r="876" spans="1:9" ht="16.5" customHeight="1">
      <c r="A876" s="50"/>
      <c r="B876" s="2"/>
      <c r="C876" s="2"/>
      <c r="D876" s="2"/>
      <c r="E876" s="2"/>
      <c r="F876" s="2"/>
      <c r="G876" s="2"/>
      <c r="H876" s="2"/>
      <c r="I876" s="2"/>
    </row>
    <row r="877" spans="1:9" ht="16.5" customHeight="1">
      <c r="A877" s="50"/>
      <c r="B877" s="2"/>
      <c r="C877" s="2"/>
      <c r="D877" s="2"/>
      <c r="E877" s="2"/>
      <c r="F877" s="2"/>
      <c r="G877" s="2"/>
      <c r="H877" s="2"/>
      <c r="I877" s="2"/>
    </row>
    <row r="878" spans="1:9" ht="16.5" customHeight="1">
      <c r="A878" s="50"/>
      <c r="B878" s="2"/>
      <c r="C878" s="2"/>
      <c r="D878" s="2"/>
      <c r="E878" s="2"/>
      <c r="F878" s="2"/>
      <c r="G878" s="2"/>
      <c r="H878" s="2"/>
      <c r="I878" s="2"/>
    </row>
    <row r="879" spans="1:9" ht="16.5" customHeight="1">
      <c r="A879" s="50"/>
      <c r="B879" s="2"/>
      <c r="C879" s="2"/>
      <c r="D879" s="2"/>
      <c r="E879" s="2"/>
      <c r="F879" s="2"/>
      <c r="G879" s="2"/>
      <c r="H879" s="2"/>
      <c r="I879" s="2"/>
    </row>
    <row r="880" spans="1:9" ht="16.5" customHeight="1">
      <c r="A880" s="50"/>
      <c r="B880" s="2"/>
      <c r="C880" s="2"/>
      <c r="D880" s="2"/>
      <c r="E880" s="2"/>
      <c r="F880" s="2"/>
      <c r="G880" s="2"/>
      <c r="H880" s="2"/>
      <c r="I880" s="2"/>
    </row>
    <row r="881" spans="1:9" ht="16.5" customHeight="1">
      <c r="A881" s="50"/>
      <c r="B881" s="2"/>
      <c r="C881" s="2"/>
      <c r="D881" s="2"/>
      <c r="E881" s="2"/>
      <c r="F881" s="2"/>
      <c r="G881" s="2"/>
      <c r="H881" s="2"/>
      <c r="I881" s="2"/>
    </row>
    <row r="882" spans="1:9" ht="16.5" customHeight="1">
      <c r="A882" s="50"/>
      <c r="B882" s="2"/>
      <c r="C882" s="2"/>
      <c r="D882" s="2"/>
      <c r="E882" s="2"/>
      <c r="F882" s="2"/>
      <c r="G882" s="2"/>
      <c r="H882" s="2"/>
      <c r="I882" s="2"/>
    </row>
    <row r="883" spans="1:9" ht="16.5" customHeight="1">
      <c r="A883" s="50"/>
      <c r="B883" s="2"/>
      <c r="C883" s="2"/>
      <c r="D883" s="2"/>
      <c r="E883" s="2"/>
      <c r="F883" s="2"/>
      <c r="G883" s="2"/>
      <c r="H883" s="2"/>
      <c r="I883" s="2"/>
    </row>
    <row r="884" spans="1:9" ht="16.5" customHeight="1">
      <c r="A884" s="50"/>
      <c r="B884" s="2"/>
      <c r="C884" s="2"/>
      <c r="D884" s="2"/>
      <c r="E884" s="2"/>
      <c r="F884" s="2"/>
      <c r="G884" s="2"/>
      <c r="H884" s="2"/>
      <c r="I884" s="2"/>
    </row>
    <row r="885" spans="1:9" ht="16.5" customHeight="1">
      <c r="A885" s="50"/>
      <c r="B885" s="2"/>
      <c r="C885" s="2"/>
      <c r="D885" s="2"/>
      <c r="E885" s="2"/>
      <c r="F885" s="2"/>
      <c r="G885" s="2"/>
      <c r="H885" s="2"/>
      <c r="I885" s="2"/>
    </row>
    <row r="886" spans="1:9" ht="16.5" customHeight="1">
      <c r="A886" s="50"/>
      <c r="B886" s="2"/>
      <c r="C886" s="2"/>
      <c r="D886" s="2"/>
      <c r="E886" s="2"/>
      <c r="F886" s="2"/>
      <c r="G886" s="2"/>
      <c r="H886" s="2"/>
      <c r="I886" s="2"/>
    </row>
    <row r="887" spans="1:9" ht="16.5" customHeight="1">
      <c r="A887" s="50"/>
      <c r="B887" s="2"/>
      <c r="C887" s="2"/>
      <c r="D887" s="2"/>
      <c r="E887" s="2"/>
      <c r="F887" s="2"/>
      <c r="G887" s="2"/>
      <c r="H887" s="2"/>
      <c r="I887" s="2"/>
    </row>
    <row r="888" spans="1:9" ht="16.5" customHeight="1">
      <c r="A888" s="50"/>
      <c r="B888" s="2"/>
      <c r="C888" s="2"/>
      <c r="D888" s="2"/>
      <c r="E888" s="2"/>
      <c r="F888" s="2"/>
      <c r="G888" s="2"/>
      <c r="H888" s="2"/>
      <c r="I888" s="2"/>
    </row>
    <row r="889" spans="1:9" ht="16.5" customHeight="1">
      <c r="A889" s="50"/>
      <c r="B889" s="2"/>
      <c r="C889" s="2"/>
      <c r="D889" s="2"/>
      <c r="E889" s="2"/>
      <c r="F889" s="2"/>
      <c r="G889" s="2"/>
      <c r="H889" s="2"/>
      <c r="I889" s="2"/>
    </row>
    <row r="890" spans="1:9" ht="16.5" customHeight="1">
      <c r="A890" s="50"/>
      <c r="B890" s="2"/>
      <c r="C890" s="2"/>
      <c r="D890" s="2"/>
      <c r="E890" s="2"/>
      <c r="F890" s="2"/>
      <c r="G890" s="2"/>
      <c r="H890" s="2"/>
      <c r="I890" s="2"/>
    </row>
    <row r="891" spans="1:9" ht="16.5" customHeight="1">
      <c r="A891" s="50"/>
      <c r="B891" s="2"/>
      <c r="C891" s="2"/>
      <c r="D891" s="2"/>
      <c r="E891" s="2"/>
      <c r="F891" s="2"/>
      <c r="G891" s="2"/>
      <c r="H891" s="2"/>
      <c r="I891" s="2"/>
    </row>
    <row r="892" spans="1:9" ht="16.5" customHeight="1">
      <c r="A892" s="50"/>
      <c r="B892" s="2"/>
      <c r="C892" s="2"/>
      <c r="D892" s="2"/>
      <c r="E892" s="2"/>
      <c r="F892" s="2"/>
      <c r="G892" s="2"/>
      <c r="H892" s="2"/>
      <c r="I892" s="2"/>
    </row>
    <row r="893" spans="1:9" ht="16.5" customHeight="1">
      <c r="A893" s="50"/>
      <c r="B893" s="2"/>
      <c r="C893" s="2"/>
      <c r="D893" s="2"/>
      <c r="E893" s="2"/>
      <c r="F893" s="2"/>
      <c r="G893" s="2"/>
      <c r="H893" s="2"/>
      <c r="I893" s="2"/>
    </row>
    <row r="894" spans="1:9" ht="16.5" customHeight="1">
      <c r="A894" s="50"/>
      <c r="B894" s="2"/>
      <c r="C894" s="2"/>
      <c r="D894" s="2"/>
      <c r="E894" s="2"/>
      <c r="F894" s="2"/>
      <c r="G894" s="2"/>
      <c r="H894" s="2"/>
      <c r="I894" s="2"/>
    </row>
    <row r="895" spans="1:9" ht="16.5" customHeight="1">
      <c r="A895" s="50"/>
      <c r="B895" s="2"/>
      <c r="C895" s="2"/>
      <c r="D895" s="2"/>
      <c r="E895" s="2"/>
      <c r="F895" s="2"/>
      <c r="G895" s="2"/>
      <c r="H895" s="2"/>
      <c r="I895" s="2"/>
    </row>
    <row r="896" spans="1:9" ht="16.5" customHeight="1">
      <c r="A896" s="50"/>
      <c r="B896" s="2"/>
      <c r="C896" s="2"/>
      <c r="D896" s="2"/>
      <c r="E896" s="2"/>
      <c r="F896" s="2"/>
      <c r="G896" s="2"/>
      <c r="H896" s="2"/>
      <c r="I896" s="2"/>
    </row>
    <row r="897" spans="1:9" ht="16.5" customHeight="1">
      <c r="A897" s="50"/>
      <c r="B897" s="2"/>
      <c r="C897" s="2"/>
      <c r="D897" s="2"/>
      <c r="E897" s="2"/>
      <c r="F897" s="2"/>
      <c r="G897" s="2"/>
      <c r="H897" s="2"/>
      <c r="I897" s="2"/>
    </row>
    <row r="898" spans="1:9" ht="16.5" customHeight="1">
      <c r="A898" s="50"/>
      <c r="B898" s="2"/>
      <c r="C898" s="2"/>
      <c r="D898" s="2"/>
      <c r="E898" s="2"/>
      <c r="F898" s="2"/>
      <c r="G898" s="2"/>
      <c r="H898" s="2"/>
      <c r="I898" s="2"/>
    </row>
    <row r="899" spans="1:9" ht="16.5" customHeight="1">
      <c r="A899" s="50"/>
      <c r="B899" s="2"/>
      <c r="C899" s="2"/>
      <c r="D899" s="2"/>
      <c r="E899" s="2"/>
      <c r="F899" s="2"/>
      <c r="G899" s="2"/>
      <c r="H899" s="2"/>
      <c r="I899" s="2"/>
    </row>
    <row r="900" spans="1:9" ht="16.5" customHeight="1">
      <c r="A900" s="50"/>
      <c r="B900" s="2"/>
      <c r="C900" s="2"/>
      <c r="D900" s="2"/>
      <c r="E900" s="2"/>
      <c r="F900" s="2"/>
      <c r="G900" s="2"/>
      <c r="H900" s="2"/>
      <c r="I900" s="2"/>
    </row>
    <row r="901" spans="1:9" ht="16.5" customHeight="1">
      <c r="A901" s="50"/>
      <c r="B901" s="2"/>
      <c r="C901" s="2"/>
      <c r="D901" s="2"/>
      <c r="E901" s="2"/>
      <c r="F901" s="2"/>
      <c r="G901" s="2"/>
      <c r="H901" s="2"/>
      <c r="I901" s="2"/>
    </row>
    <row r="902" spans="1:9" ht="16.5" customHeight="1">
      <c r="A902" s="50"/>
      <c r="B902" s="2"/>
      <c r="C902" s="2"/>
      <c r="D902" s="2"/>
      <c r="E902" s="2"/>
      <c r="F902" s="2"/>
      <c r="G902" s="2"/>
      <c r="H902" s="2"/>
      <c r="I902" s="2"/>
    </row>
    <row r="903" spans="1:9" ht="16.5" customHeight="1">
      <c r="A903" s="50"/>
      <c r="B903" s="2"/>
      <c r="C903" s="2"/>
      <c r="D903" s="2"/>
      <c r="E903" s="2"/>
      <c r="F903" s="2"/>
      <c r="G903" s="2"/>
      <c r="H903" s="2"/>
      <c r="I903" s="2"/>
    </row>
    <row r="904" spans="1:9" ht="16.5" customHeight="1">
      <c r="A904" s="50"/>
      <c r="B904" s="2"/>
      <c r="C904" s="2"/>
      <c r="D904" s="2"/>
      <c r="E904" s="2"/>
      <c r="F904" s="2"/>
      <c r="G904" s="2"/>
      <c r="H904" s="2"/>
      <c r="I904" s="2"/>
    </row>
    <row r="905" spans="1:9" ht="16.5" customHeight="1">
      <c r="A905" s="50"/>
      <c r="B905" s="2"/>
      <c r="C905" s="2"/>
      <c r="D905" s="2"/>
      <c r="E905" s="2"/>
      <c r="F905" s="2"/>
      <c r="G905" s="2"/>
      <c r="H905" s="2"/>
      <c r="I905" s="2"/>
    </row>
    <row r="906" spans="1:9" ht="16.5" customHeight="1">
      <c r="A906" s="50"/>
      <c r="B906" s="2"/>
      <c r="C906" s="2"/>
      <c r="D906" s="2"/>
      <c r="E906" s="2"/>
      <c r="F906" s="2"/>
      <c r="G906" s="2"/>
      <c r="H906" s="2"/>
      <c r="I906" s="2"/>
    </row>
    <row r="907" spans="1:9" ht="16.5" customHeight="1">
      <c r="A907" s="50"/>
      <c r="B907" s="2"/>
      <c r="C907" s="2"/>
      <c r="D907" s="2"/>
      <c r="E907" s="2"/>
      <c r="F907" s="2"/>
      <c r="G907" s="2"/>
      <c r="H907" s="2"/>
      <c r="I907" s="2"/>
    </row>
    <row r="908" spans="1:9" ht="16.5" customHeight="1">
      <c r="A908" s="50"/>
      <c r="B908" s="2"/>
      <c r="C908" s="2"/>
      <c r="D908" s="2"/>
      <c r="E908" s="2"/>
      <c r="F908" s="2"/>
      <c r="G908" s="2"/>
      <c r="H908" s="2"/>
      <c r="I908" s="2"/>
    </row>
    <row r="909" spans="1:9" ht="16.5" customHeight="1">
      <c r="A909" s="50"/>
      <c r="B909" s="2"/>
      <c r="C909" s="2"/>
      <c r="D909" s="2"/>
      <c r="E909" s="2"/>
      <c r="F909" s="2"/>
      <c r="G909" s="2"/>
      <c r="H909" s="2"/>
      <c r="I909" s="2"/>
    </row>
    <row r="910" spans="1:9" ht="16.5" customHeight="1">
      <c r="A910" s="50"/>
      <c r="B910" s="2"/>
      <c r="C910" s="2"/>
      <c r="D910" s="2"/>
      <c r="E910" s="2"/>
      <c r="F910" s="2"/>
      <c r="G910" s="2"/>
      <c r="H910" s="2"/>
      <c r="I910" s="2"/>
    </row>
    <row r="911" spans="1:9" ht="16.5" customHeight="1">
      <c r="A911" s="50"/>
      <c r="B911" s="2"/>
      <c r="C911" s="2"/>
      <c r="D911" s="2"/>
      <c r="E911" s="2"/>
      <c r="F911" s="2"/>
      <c r="G911" s="2"/>
      <c r="H911" s="2"/>
      <c r="I911" s="2"/>
    </row>
    <row r="912" spans="1:9" ht="16.5" customHeight="1">
      <c r="A912" s="50"/>
      <c r="B912" s="2"/>
      <c r="C912" s="2"/>
      <c r="D912" s="2"/>
      <c r="E912" s="2"/>
      <c r="F912" s="2"/>
      <c r="G912" s="2"/>
      <c r="H912" s="2"/>
      <c r="I912" s="2"/>
    </row>
    <row r="913" spans="1:9" ht="16.5" customHeight="1">
      <c r="A913" s="50"/>
      <c r="B913" s="2"/>
      <c r="C913" s="2"/>
      <c r="D913" s="2"/>
      <c r="E913" s="2"/>
      <c r="F913" s="2"/>
      <c r="G913" s="2"/>
      <c r="H913" s="2"/>
      <c r="I913" s="2"/>
    </row>
    <row r="914" spans="1:9" ht="16.5" customHeight="1">
      <c r="A914" s="50"/>
      <c r="B914" s="2"/>
      <c r="C914" s="2"/>
      <c r="D914" s="2"/>
      <c r="E914" s="2"/>
      <c r="F914" s="2"/>
      <c r="G914" s="2"/>
      <c r="H914" s="2"/>
      <c r="I914" s="2"/>
    </row>
    <row r="915" spans="1:9" ht="16.5" customHeight="1">
      <c r="A915" s="50"/>
      <c r="B915" s="2"/>
      <c r="C915" s="2"/>
      <c r="D915" s="2"/>
      <c r="E915" s="2"/>
      <c r="F915" s="2"/>
      <c r="G915" s="2"/>
      <c r="H915" s="2"/>
      <c r="I915" s="2"/>
    </row>
    <row r="916" spans="1:9" ht="16.5" customHeight="1">
      <c r="A916" s="50"/>
      <c r="B916" s="2"/>
      <c r="C916" s="2"/>
      <c r="D916" s="2"/>
      <c r="E916" s="2"/>
      <c r="F916" s="2"/>
      <c r="G916" s="2"/>
      <c r="H916" s="2"/>
      <c r="I916" s="2"/>
    </row>
    <row r="917" spans="1:9" ht="16.5" customHeight="1">
      <c r="A917" s="50"/>
      <c r="B917" s="2"/>
      <c r="C917" s="2"/>
      <c r="D917" s="2"/>
      <c r="E917" s="2"/>
      <c r="F917" s="2"/>
      <c r="G917" s="2"/>
      <c r="H917" s="2"/>
      <c r="I917" s="2"/>
    </row>
    <row r="918" spans="1:9" ht="16.5" customHeight="1">
      <c r="A918" s="50"/>
      <c r="B918" s="2"/>
      <c r="C918" s="2"/>
      <c r="D918" s="2"/>
      <c r="E918" s="2"/>
      <c r="F918" s="2"/>
      <c r="G918" s="2"/>
      <c r="H918" s="2"/>
      <c r="I918" s="2"/>
    </row>
    <row r="919" spans="1:9" ht="16.5" customHeight="1">
      <c r="A919" s="50"/>
      <c r="B919" s="2"/>
      <c r="C919" s="2"/>
      <c r="D919" s="2"/>
      <c r="E919" s="2"/>
      <c r="F919" s="2"/>
      <c r="G919" s="2"/>
      <c r="H919" s="2"/>
      <c r="I919" s="2"/>
    </row>
    <row r="920" spans="1:9" ht="16.5" customHeight="1">
      <c r="A920" s="50"/>
      <c r="B920" s="2"/>
      <c r="C920" s="2"/>
      <c r="D920" s="2"/>
      <c r="E920" s="2"/>
      <c r="F920" s="2"/>
      <c r="G920" s="2"/>
      <c r="H920" s="2"/>
      <c r="I920" s="2"/>
    </row>
    <row r="921" spans="1:9" ht="16.5" customHeight="1">
      <c r="A921" s="50"/>
      <c r="B921" s="2"/>
      <c r="C921" s="2"/>
      <c r="D921" s="2"/>
      <c r="E921" s="2"/>
      <c r="F921" s="2"/>
      <c r="G921" s="2"/>
      <c r="H921" s="2"/>
      <c r="I921" s="2"/>
    </row>
    <row r="922" spans="1:9" ht="16.5" customHeight="1">
      <c r="A922" s="50"/>
      <c r="B922" s="2"/>
      <c r="C922" s="2"/>
      <c r="D922" s="2"/>
      <c r="E922" s="2"/>
      <c r="F922" s="2"/>
      <c r="G922" s="2"/>
      <c r="H922" s="2"/>
      <c r="I922" s="2"/>
    </row>
    <row r="923" spans="1:9" ht="16.5" customHeight="1">
      <c r="A923" s="50"/>
      <c r="B923" s="2"/>
      <c r="C923" s="2"/>
      <c r="D923" s="2"/>
      <c r="E923" s="2"/>
      <c r="F923" s="2"/>
      <c r="G923" s="2"/>
      <c r="H923" s="2"/>
      <c r="I923" s="2"/>
    </row>
    <row r="924" spans="1:9" ht="16.5" customHeight="1">
      <c r="A924" s="50"/>
      <c r="B924" s="2"/>
      <c r="C924" s="2"/>
      <c r="D924" s="2"/>
      <c r="E924" s="2"/>
      <c r="F924" s="2"/>
      <c r="G924" s="2"/>
      <c r="H924" s="2"/>
      <c r="I924" s="2"/>
    </row>
    <row r="925" spans="1:9" ht="16.5" customHeight="1">
      <c r="A925" s="50"/>
      <c r="B925" s="2"/>
      <c r="C925" s="2"/>
      <c r="D925" s="2"/>
      <c r="E925" s="2"/>
      <c r="F925" s="2"/>
      <c r="G925" s="2"/>
      <c r="H925" s="2"/>
      <c r="I925" s="2"/>
    </row>
    <row r="926" spans="1:9" ht="16.5" customHeight="1">
      <c r="A926" s="50"/>
      <c r="B926" s="2"/>
      <c r="C926" s="2"/>
      <c r="D926" s="2"/>
      <c r="E926" s="2"/>
      <c r="F926" s="2"/>
      <c r="G926" s="2"/>
      <c r="H926" s="2"/>
      <c r="I926" s="2"/>
    </row>
    <row r="927" spans="1:9" ht="16.5" customHeight="1">
      <c r="A927" s="50"/>
      <c r="B927" s="2"/>
      <c r="C927" s="2"/>
      <c r="D927" s="2"/>
      <c r="E927" s="2"/>
      <c r="F927" s="2"/>
      <c r="G927" s="2"/>
      <c r="H927" s="2"/>
      <c r="I927" s="2"/>
    </row>
    <row r="928" spans="1:9" ht="16.5" customHeight="1">
      <c r="A928" s="50"/>
      <c r="B928" s="2"/>
      <c r="C928" s="2"/>
      <c r="D928" s="2"/>
      <c r="E928" s="2"/>
      <c r="F928" s="2"/>
      <c r="G928" s="2"/>
      <c r="H928" s="2"/>
      <c r="I928" s="2"/>
    </row>
    <row r="929" spans="1:9" ht="16.5" customHeight="1">
      <c r="A929" s="50"/>
      <c r="B929" s="2"/>
      <c r="C929" s="2"/>
      <c r="D929" s="2"/>
      <c r="E929" s="2"/>
      <c r="F929" s="2"/>
      <c r="G929" s="2"/>
      <c r="H929" s="2"/>
      <c r="I929" s="2"/>
    </row>
    <row r="930" spans="1:9" ht="16.5" customHeight="1">
      <c r="A930" s="50"/>
      <c r="B930" s="2"/>
      <c r="C930" s="2"/>
      <c r="D930" s="2"/>
      <c r="E930" s="2"/>
      <c r="F930" s="2"/>
      <c r="G930" s="2"/>
      <c r="H930" s="2"/>
      <c r="I930" s="2"/>
    </row>
    <row r="931" spans="1:9" ht="16.5" customHeight="1">
      <c r="A931" s="50"/>
      <c r="B931" s="2"/>
      <c r="C931" s="2"/>
      <c r="D931" s="2"/>
      <c r="E931" s="2"/>
      <c r="F931" s="2"/>
      <c r="G931" s="2"/>
      <c r="H931" s="2"/>
      <c r="I931" s="2"/>
    </row>
    <row r="932" spans="1:9" ht="16.5" customHeight="1">
      <c r="A932" s="50"/>
      <c r="B932" s="2"/>
      <c r="C932" s="2"/>
      <c r="D932" s="2"/>
      <c r="E932" s="2"/>
      <c r="F932" s="2"/>
      <c r="G932" s="2"/>
      <c r="H932" s="2"/>
      <c r="I932" s="2"/>
    </row>
    <row r="933" spans="1:9" ht="16.5" customHeight="1">
      <c r="A933" s="50"/>
      <c r="B933" s="2"/>
      <c r="C933" s="2"/>
      <c r="D933" s="2"/>
      <c r="E933" s="2"/>
      <c r="F933" s="2"/>
      <c r="G933" s="2"/>
      <c r="H933" s="2"/>
      <c r="I933" s="2"/>
    </row>
    <row r="934" spans="1:9" ht="16.5" customHeight="1">
      <c r="A934" s="50"/>
      <c r="B934" s="2"/>
      <c r="C934" s="2"/>
      <c r="D934" s="2"/>
      <c r="E934" s="2"/>
      <c r="F934" s="2"/>
      <c r="G934" s="2"/>
      <c r="H934" s="2"/>
      <c r="I934" s="2"/>
    </row>
    <row r="935" spans="1:9" ht="16.5" customHeight="1">
      <c r="A935" s="50"/>
      <c r="B935" s="2"/>
      <c r="C935" s="2"/>
      <c r="D935" s="2"/>
      <c r="E935" s="2"/>
      <c r="F935" s="2"/>
      <c r="G935" s="2"/>
      <c r="H935" s="2"/>
      <c r="I935" s="2"/>
    </row>
    <row r="936" spans="1:9" ht="16.5" customHeight="1">
      <c r="A936" s="50"/>
      <c r="B936" s="2"/>
      <c r="C936" s="2"/>
      <c r="D936" s="2"/>
      <c r="E936" s="2"/>
      <c r="F936" s="2"/>
      <c r="G936" s="2"/>
      <c r="H936" s="2"/>
      <c r="I936" s="2"/>
    </row>
    <row r="937" spans="1:9" ht="16.5" customHeight="1">
      <c r="A937" s="50"/>
      <c r="B937" s="2"/>
      <c r="C937" s="2"/>
      <c r="D937" s="2"/>
      <c r="E937" s="2"/>
      <c r="F937" s="2"/>
      <c r="G937" s="2"/>
      <c r="H937" s="2"/>
      <c r="I937" s="2"/>
    </row>
    <row r="938" spans="1:9" ht="16.5" customHeight="1">
      <c r="A938" s="50"/>
      <c r="B938" s="2"/>
      <c r="C938" s="2"/>
      <c r="D938" s="2"/>
      <c r="E938" s="2"/>
      <c r="F938" s="2"/>
      <c r="G938" s="2"/>
      <c r="H938" s="2"/>
      <c r="I938" s="2"/>
    </row>
    <row r="939" spans="1:9" ht="16.5" customHeight="1">
      <c r="A939" s="50"/>
      <c r="B939" s="2"/>
      <c r="C939" s="2"/>
      <c r="D939" s="2"/>
      <c r="E939" s="2"/>
      <c r="F939" s="2"/>
      <c r="G939" s="2"/>
      <c r="H939" s="2"/>
      <c r="I939" s="2"/>
    </row>
    <row r="940" spans="1:9" ht="16.5" customHeight="1">
      <c r="A940" s="50"/>
      <c r="B940" s="2"/>
      <c r="C940" s="2"/>
      <c r="D940" s="2"/>
      <c r="E940" s="2"/>
      <c r="F940" s="2"/>
      <c r="G940" s="2"/>
      <c r="H940" s="2"/>
      <c r="I940" s="2"/>
    </row>
    <row r="941" spans="1:9" ht="16.5" customHeight="1">
      <c r="A941" s="50"/>
      <c r="B941" s="2"/>
      <c r="C941" s="2"/>
      <c r="D941" s="2"/>
      <c r="E941" s="2"/>
      <c r="F941" s="2"/>
      <c r="G941" s="2"/>
      <c r="H941" s="2"/>
      <c r="I941" s="2"/>
    </row>
    <row r="942" spans="1:9" ht="16.5" customHeight="1">
      <c r="A942" s="50"/>
      <c r="B942" s="2"/>
      <c r="C942" s="2"/>
      <c r="D942" s="2"/>
      <c r="E942" s="2"/>
      <c r="F942" s="2"/>
      <c r="G942" s="2"/>
      <c r="H942" s="2"/>
      <c r="I942" s="2"/>
    </row>
    <row r="943" spans="1:9" ht="16.5" customHeight="1">
      <c r="A943" s="50"/>
      <c r="B943" s="2"/>
      <c r="C943" s="2"/>
      <c r="D943" s="2"/>
      <c r="E943" s="2"/>
      <c r="F943" s="2"/>
      <c r="G943" s="2"/>
      <c r="H943" s="2"/>
      <c r="I943" s="2"/>
    </row>
    <row r="944" spans="1:9" ht="16.5" customHeight="1">
      <c r="A944" s="50"/>
      <c r="B944" s="2"/>
      <c r="C944" s="2"/>
      <c r="D944" s="2"/>
      <c r="E944" s="2"/>
      <c r="F944" s="2"/>
      <c r="G944" s="2"/>
      <c r="H944" s="2"/>
      <c r="I944" s="2"/>
    </row>
    <row r="945" spans="1:9" ht="16.5" customHeight="1">
      <c r="A945" s="50"/>
      <c r="B945" s="2"/>
      <c r="C945" s="2"/>
      <c r="D945" s="2"/>
      <c r="E945" s="2"/>
      <c r="F945" s="2"/>
      <c r="G945" s="2"/>
      <c r="H945" s="2"/>
      <c r="I945" s="2"/>
    </row>
    <row r="946" spans="1:9" ht="16.5" customHeight="1">
      <c r="A946" s="50"/>
      <c r="B946" s="2"/>
      <c r="C946" s="2"/>
      <c r="D946" s="2"/>
      <c r="E946" s="2"/>
      <c r="F946" s="2"/>
      <c r="G946" s="2"/>
      <c r="H946" s="2"/>
      <c r="I946" s="2"/>
    </row>
    <row r="947" spans="1:9" ht="16.5" customHeight="1">
      <c r="A947" s="50"/>
      <c r="B947" s="2"/>
      <c r="C947" s="2"/>
      <c r="D947" s="2"/>
      <c r="E947" s="2"/>
      <c r="F947" s="2"/>
      <c r="G947" s="2"/>
      <c r="H947" s="2"/>
      <c r="I947" s="2"/>
    </row>
    <row r="948" spans="1:9" ht="16.5" customHeight="1">
      <c r="A948" s="50"/>
      <c r="B948" s="2"/>
      <c r="C948" s="2"/>
      <c r="D948" s="2"/>
      <c r="E948" s="2"/>
      <c r="F948" s="2"/>
      <c r="G948" s="2"/>
      <c r="H948" s="2"/>
      <c r="I948" s="2"/>
    </row>
    <row r="949" spans="1:9" ht="16.5" customHeight="1">
      <c r="A949" s="50"/>
      <c r="B949" s="2"/>
      <c r="C949" s="2"/>
      <c r="D949" s="2"/>
      <c r="E949" s="2"/>
      <c r="F949" s="2"/>
      <c r="G949" s="2"/>
      <c r="H949" s="2"/>
      <c r="I949" s="2"/>
    </row>
    <row r="950" spans="1:9" ht="16.5" customHeight="1">
      <c r="A950" s="50"/>
      <c r="B950" s="2"/>
      <c r="C950" s="2"/>
      <c r="D950" s="2"/>
      <c r="E950" s="2"/>
      <c r="F950" s="2"/>
      <c r="G950" s="2"/>
      <c r="H950" s="2"/>
      <c r="I950" s="2"/>
    </row>
    <row r="951" spans="1:9" ht="16.5" customHeight="1">
      <c r="A951" s="50"/>
      <c r="B951" s="2"/>
      <c r="C951" s="2"/>
      <c r="D951" s="2"/>
      <c r="E951" s="2"/>
      <c r="F951" s="2"/>
      <c r="G951" s="2"/>
      <c r="H951" s="2"/>
      <c r="I951" s="2"/>
    </row>
    <row r="952" spans="1:9" ht="16.5" customHeight="1">
      <c r="A952" s="50"/>
      <c r="B952" s="2"/>
      <c r="C952" s="2"/>
      <c r="D952" s="2"/>
      <c r="E952" s="2"/>
      <c r="F952" s="2"/>
      <c r="G952" s="2"/>
      <c r="H952" s="2"/>
      <c r="I952" s="2"/>
    </row>
    <row r="953" spans="1:9" ht="16.5" customHeight="1">
      <c r="A953" s="50"/>
      <c r="B953" s="2"/>
      <c r="C953" s="2"/>
      <c r="D953" s="2"/>
      <c r="E953" s="2"/>
      <c r="F953" s="2"/>
      <c r="G953" s="2"/>
      <c r="H953" s="2"/>
      <c r="I953" s="2"/>
    </row>
    <row r="954" spans="1:9" ht="16.5" customHeight="1">
      <c r="A954" s="50"/>
      <c r="B954" s="2"/>
      <c r="C954" s="2"/>
      <c r="D954" s="2"/>
      <c r="E954" s="2"/>
      <c r="F954" s="2"/>
      <c r="G954" s="2"/>
      <c r="H954" s="2"/>
      <c r="I954" s="2"/>
    </row>
    <row r="955" spans="1:9" ht="16.5" customHeight="1">
      <c r="A955" s="50"/>
      <c r="B955" s="2"/>
      <c r="C955" s="2"/>
      <c r="D955" s="2"/>
      <c r="E955" s="2"/>
      <c r="F955" s="2"/>
      <c r="G955" s="2"/>
      <c r="H955" s="2"/>
      <c r="I955" s="2"/>
    </row>
    <row r="956" spans="1:9" ht="16.5" customHeight="1">
      <c r="A956" s="50"/>
      <c r="B956" s="2"/>
      <c r="C956" s="2"/>
      <c r="D956" s="2"/>
      <c r="E956" s="2"/>
      <c r="F956" s="2"/>
      <c r="G956" s="2"/>
      <c r="H956" s="2"/>
      <c r="I956" s="2"/>
    </row>
    <row r="957" spans="1:9" ht="16.5" customHeight="1">
      <c r="A957" s="50"/>
      <c r="B957" s="2"/>
      <c r="C957" s="2"/>
      <c r="D957" s="2"/>
      <c r="E957" s="2"/>
      <c r="F957" s="2"/>
      <c r="G957" s="2"/>
      <c r="H957" s="2"/>
      <c r="I957" s="2"/>
    </row>
    <row r="958" spans="1:9" ht="16.5" customHeight="1">
      <c r="A958" s="50"/>
      <c r="B958" s="2"/>
      <c r="C958" s="2"/>
      <c r="D958" s="2"/>
      <c r="E958" s="2"/>
      <c r="F958" s="2"/>
      <c r="G958" s="2"/>
      <c r="H958" s="2"/>
      <c r="I958" s="2"/>
    </row>
    <row r="959" spans="1:9" ht="16.5" customHeight="1">
      <c r="A959" s="50"/>
      <c r="B959" s="2"/>
      <c r="C959" s="2"/>
      <c r="D959" s="2"/>
      <c r="E959" s="2"/>
      <c r="F959" s="2"/>
      <c r="G959" s="2"/>
      <c r="H959" s="2"/>
      <c r="I959" s="2"/>
    </row>
    <row r="960" spans="1:9" ht="16.5" customHeight="1">
      <c r="A960" s="50"/>
      <c r="B960" s="2"/>
      <c r="C960" s="2"/>
      <c r="D960" s="2"/>
      <c r="E960" s="2"/>
      <c r="F960" s="2"/>
      <c r="G960" s="2"/>
      <c r="H960" s="2"/>
      <c r="I960" s="2"/>
    </row>
    <row r="961" spans="1:9" ht="16.5" customHeight="1">
      <c r="A961" s="50"/>
      <c r="B961" s="2"/>
      <c r="C961" s="2"/>
      <c r="D961" s="2"/>
      <c r="E961" s="2"/>
      <c r="F961" s="2"/>
      <c r="G961" s="2"/>
      <c r="H961" s="2"/>
      <c r="I961" s="2"/>
    </row>
    <row r="962" spans="1:9" ht="16.5" customHeight="1">
      <c r="A962" s="50"/>
      <c r="B962" s="2"/>
      <c r="C962" s="2"/>
      <c r="D962" s="2"/>
      <c r="E962" s="2"/>
      <c r="F962" s="2"/>
      <c r="G962" s="2"/>
      <c r="H962" s="2"/>
      <c r="I962" s="2"/>
    </row>
    <row r="963" spans="1:9" ht="16.5" customHeight="1">
      <c r="A963" s="50"/>
      <c r="B963" s="2"/>
      <c r="C963" s="2"/>
      <c r="D963" s="2"/>
      <c r="E963" s="2"/>
      <c r="F963" s="2"/>
      <c r="G963" s="2"/>
      <c r="H963" s="2"/>
      <c r="I963" s="2"/>
    </row>
    <row r="964" spans="1:9" ht="16.5" customHeight="1">
      <c r="A964" s="50"/>
      <c r="B964" s="2"/>
      <c r="C964" s="2"/>
      <c r="D964" s="2"/>
      <c r="E964" s="2"/>
      <c r="F964" s="2"/>
      <c r="G964" s="2"/>
      <c r="H964" s="2"/>
      <c r="I964" s="2"/>
    </row>
    <row r="965" spans="1:9" ht="16.5" customHeight="1">
      <c r="A965" s="50"/>
      <c r="B965" s="2"/>
      <c r="C965" s="2"/>
      <c r="D965" s="2"/>
      <c r="E965" s="2"/>
      <c r="F965" s="2"/>
      <c r="G965" s="2"/>
      <c r="H965" s="2"/>
      <c r="I965" s="2"/>
    </row>
    <row r="966" spans="1:9" ht="16.5" customHeight="1">
      <c r="A966" s="50"/>
      <c r="B966" s="2"/>
      <c r="C966" s="2"/>
      <c r="D966" s="2"/>
      <c r="E966" s="2"/>
      <c r="F966" s="2"/>
      <c r="G966" s="2"/>
      <c r="H966" s="2"/>
      <c r="I966" s="2"/>
    </row>
    <row r="967" spans="1:9" ht="16.5" customHeight="1">
      <c r="A967" s="50"/>
      <c r="B967" s="2"/>
      <c r="C967" s="2"/>
      <c r="D967" s="2"/>
      <c r="E967" s="2"/>
      <c r="F967" s="2"/>
      <c r="G967" s="2"/>
      <c r="H967" s="2"/>
      <c r="I967" s="2"/>
    </row>
    <row r="968" spans="1:9" ht="16.5" customHeight="1">
      <c r="A968" s="50"/>
      <c r="B968" s="2"/>
      <c r="C968" s="2"/>
      <c r="D968" s="2"/>
      <c r="E968" s="2"/>
      <c r="F968" s="2"/>
      <c r="G968" s="2"/>
      <c r="H968" s="2"/>
      <c r="I968" s="2"/>
    </row>
    <row r="969" spans="1:9" ht="16.5" customHeight="1">
      <c r="A969" s="50"/>
      <c r="B969" s="2"/>
      <c r="C969" s="2"/>
      <c r="D969" s="2"/>
      <c r="E969" s="2"/>
      <c r="F969" s="2"/>
      <c r="G969" s="2"/>
      <c r="H969" s="2"/>
      <c r="I969" s="2"/>
    </row>
    <row r="970" spans="1:9" ht="16.5" customHeight="1">
      <c r="A970" s="50"/>
      <c r="B970" s="2"/>
      <c r="C970" s="2"/>
      <c r="D970" s="2"/>
      <c r="E970" s="2"/>
      <c r="F970" s="2"/>
      <c r="G970" s="2"/>
      <c r="H970" s="2"/>
      <c r="I970" s="2"/>
    </row>
    <row r="971" spans="1:9" ht="16.5" customHeight="1">
      <c r="A971" s="50"/>
      <c r="B971" s="2"/>
      <c r="C971" s="2"/>
      <c r="D971" s="2"/>
      <c r="E971" s="2"/>
      <c r="F971" s="2"/>
      <c r="G971" s="2"/>
      <c r="H971" s="2"/>
      <c r="I971" s="2"/>
    </row>
    <row r="972" spans="1:9" ht="16.5" customHeight="1">
      <c r="A972" s="50"/>
      <c r="B972" s="2"/>
      <c r="C972" s="2"/>
      <c r="D972" s="2"/>
      <c r="E972" s="2"/>
      <c r="F972" s="2"/>
      <c r="G972" s="2"/>
      <c r="H972" s="2"/>
      <c r="I972" s="2"/>
    </row>
    <row r="973" spans="1:9" ht="16.5" customHeight="1">
      <c r="A973" s="50"/>
      <c r="B973" s="2"/>
      <c r="C973" s="2"/>
      <c r="D973" s="2"/>
      <c r="E973" s="2"/>
      <c r="F973" s="2"/>
      <c r="G973" s="2"/>
      <c r="H973" s="2"/>
      <c r="I973" s="2"/>
    </row>
    <row r="974" spans="1:9" ht="16.5" customHeight="1">
      <c r="A974" s="50"/>
      <c r="B974" s="2"/>
      <c r="C974" s="2"/>
      <c r="D974" s="2"/>
      <c r="E974" s="2"/>
      <c r="F974" s="2"/>
      <c r="G974" s="2"/>
      <c r="H974" s="2"/>
      <c r="I974" s="2"/>
    </row>
    <row r="975" spans="1:9" ht="16.5" customHeight="1">
      <c r="A975" s="50"/>
      <c r="B975" s="2"/>
      <c r="C975" s="2"/>
      <c r="D975" s="2"/>
      <c r="E975" s="2"/>
      <c r="F975" s="2"/>
      <c r="G975" s="2"/>
      <c r="H975" s="2"/>
      <c r="I975" s="2"/>
    </row>
    <row r="976" spans="1:9" ht="16.5" customHeight="1">
      <c r="A976" s="50"/>
      <c r="B976" s="2"/>
      <c r="C976" s="2"/>
      <c r="D976" s="2"/>
      <c r="E976" s="2"/>
      <c r="F976" s="2"/>
      <c r="G976" s="2"/>
      <c r="H976" s="2"/>
      <c r="I976" s="2"/>
    </row>
    <row r="977" spans="1:9" ht="16.5" customHeight="1">
      <c r="A977" s="50"/>
      <c r="B977" s="2"/>
      <c r="C977" s="2"/>
      <c r="D977" s="2"/>
      <c r="E977" s="2"/>
      <c r="F977" s="2"/>
      <c r="G977" s="2"/>
      <c r="H977" s="2"/>
      <c r="I977" s="2"/>
    </row>
    <row r="978" spans="1:9" ht="16.5" customHeight="1">
      <c r="A978" s="50"/>
      <c r="B978" s="2"/>
      <c r="C978" s="2"/>
      <c r="D978" s="2"/>
      <c r="E978" s="2"/>
      <c r="F978" s="2"/>
      <c r="G978" s="2"/>
      <c r="H978" s="2"/>
      <c r="I978" s="2"/>
    </row>
    <row r="979" spans="1:9" ht="16.5" customHeight="1">
      <c r="A979" s="50"/>
      <c r="B979" s="2"/>
      <c r="C979" s="2"/>
      <c r="D979" s="2"/>
      <c r="E979" s="2"/>
      <c r="F979" s="2"/>
      <c r="G979" s="2"/>
      <c r="H979" s="2"/>
      <c r="I979" s="2"/>
    </row>
    <row r="980" spans="1:9" ht="16.5" customHeight="1">
      <c r="A980" s="50"/>
      <c r="B980" s="2"/>
      <c r="C980" s="2"/>
      <c r="D980" s="2"/>
      <c r="E980" s="2"/>
      <c r="F980" s="2"/>
      <c r="G980" s="2"/>
      <c r="H980" s="2"/>
      <c r="I980" s="2"/>
    </row>
    <row r="981" spans="1:9" ht="16.5" customHeight="1">
      <c r="A981" s="50"/>
      <c r="B981" s="2"/>
      <c r="C981" s="2"/>
      <c r="D981" s="2"/>
      <c r="E981" s="2"/>
      <c r="F981" s="2"/>
      <c r="G981" s="2"/>
      <c r="H981" s="2"/>
      <c r="I981" s="2"/>
    </row>
    <row r="982" spans="1:9" ht="16.5" customHeight="1">
      <c r="A982" s="50"/>
      <c r="B982" s="2"/>
      <c r="C982" s="2"/>
      <c r="D982" s="2"/>
      <c r="E982" s="2"/>
      <c r="F982" s="2"/>
      <c r="G982" s="2"/>
      <c r="H982" s="2"/>
      <c r="I982" s="2"/>
    </row>
    <row r="983" spans="1:9" ht="16.5" customHeight="1">
      <c r="A983" s="50"/>
      <c r="B983" s="2"/>
      <c r="C983" s="2"/>
      <c r="D983" s="2"/>
      <c r="E983" s="2"/>
      <c r="F983" s="2"/>
      <c r="G983" s="2"/>
      <c r="H983" s="2"/>
      <c r="I983" s="2"/>
    </row>
    <row r="984" spans="1:9" ht="16.5" customHeight="1">
      <c r="A984" s="50"/>
      <c r="B984" s="2"/>
      <c r="C984" s="2"/>
      <c r="D984" s="2"/>
      <c r="E984" s="2"/>
      <c r="F984" s="2"/>
      <c r="G984" s="2"/>
      <c r="H984" s="2"/>
      <c r="I984" s="2"/>
    </row>
    <row r="985" spans="1:9" ht="16.5" customHeight="1">
      <c r="A985" s="50"/>
      <c r="B985" s="2"/>
      <c r="C985" s="2"/>
      <c r="D985" s="2"/>
      <c r="E985" s="2"/>
      <c r="F985" s="2"/>
      <c r="G985" s="2"/>
      <c r="H985" s="2"/>
      <c r="I985" s="2"/>
    </row>
    <row r="986" spans="1:9" ht="16.5" customHeight="1">
      <c r="A986" s="50"/>
      <c r="B986" s="2"/>
      <c r="C986" s="2"/>
      <c r="D986" s="2"/>
      <c r="E986" s="2"/>
      <c r="F986" s="2"/>
      <c r="G986" s="2"/>
      <c r="H986" s="2"/>
      <c r="I986" s="2"/>
    </row>
    <row r="987" spans="1:9" ht="16.5" customHeight="1">
      <c r="A987" s="50"/>
      <c r="B987" s="2"/>
      <c r="C987" s="2"/>
      <c r="D987" s="2"/>
      <c r="E987" s="2"/>
      <c r="F987" s="2"/>
      <c r="G987" s="2"/>
      <c r="H987" s="2"/>
      <c r="I987" s="2"/>
    </row>
    <row r="988" spans="1:9" ht="16.5" customHeight="1">
      <c r="A988" s="50"/>
      <c r="B988" s="2"/>
      <c r="C988" s="2"/>
      <c r="D988" s="2"/>
      <c r="E988" s="2"/>
      <c r="F988" s="2"/>
      <c r="G988" s="2"/>
      <c r="H988" s="2"/>
      <c r="I988" s="2"/>
    </row>
    <row r="989" spans="1:9" ht="16.5" customHeight="1">
      <c r="A989" s="50"/>
      <c r="B989" s="2"/>
      <c r="C989" s="2"/>
      <c r="D989" s="2"/>
      <c r="E989" s="2"/>
      <c r="F989" s="2"/>
      <c r="G989" s="2"/>
      <c r="H989" s="2"/>
      <c r="I989" s="2"/>
    </row>
    <row r="990" spans="1:9" ht="16.5" customHeight="1">
      <c r="A990" s="50"/>
      <c r="B990" s="2"/>
      <c r="C990" s="2"/>
      <c r="D990" s="2"/>
      <c r="E990" s="2"/>
      <c r="F990" s="2"/>
      <c r="G990" s="2"/>
      <c r="H990" s="2"/>
      <c r="I990" s="2"/>
    </row>
    <row r="991" spans="1:9" ht="16.5" customHeight="1">
      <c r="A991" s="50"/>
      <c r="B991" s="2"/>
      <c r="C991" s="2"/>
      <c r="D991" s="2"/>
      <c r="E991" s="2"/>
      <c r="F991" s="2"/>
      <c r="G991" s="2"/>
      <c r="H991" s="2"/>
      <c r="I991" s="2"/>
    </row>
    <row r="992" spans="1:9" ht="16.5" customHeight="1">
      <c r="A992" s="50"/>
      <c r="B992" s="2"/>
      <c r="C992" s="2"/>
      <c r="D992" s="2"/>
      <c r="E992" s="2"/>
      <c r="F992" s="2"/>
      <c r="G992" s="2"/>
      <c r="H992" s="2"/>
      <c r="I992" s="2"/>
    </row>
    <row r="993" spans="1:9" ht="16.5" customHeight="1">
      <c r="A993" s="50"/>
      <c r="B993" s="2"/>
      <c r="C993" s="2"/>
      <c r="D993" s="2"/>
      <c r="E993" s="2"/>
      <c r="F993" s="2"/>
      <c r="G993" s="2"/>
      <c r="H993" s="2"/>
      <c r="I993" s="2"/>
    </row>
    <row r="994" spans="1:9" ht="16.5" customHeight="1">
      <c r="A994" s="50"/>
      <c r="B994" s="2"/>
      <c r="C994" s="2"/>
      <c r="D994" s="2"/>
      <c r="E994" s="2"/>
      <c r="F994" s="2"/>
      <c r="G994" s="2"/>
      <c r="H994" s="2"/>
      <c r="I994" s="2"/>
    </row>
    <row r="995" spans="1:9" ht="16.5" customHeight="1">
      <c r="A995" s="50"/>
      <c r="B995" s="2"/>
      <c r="C995" s="2"/>
      <c r="D995" s="2"/>
      <c r="E995" s="2"/>
      <c r="F995" s="2"/>
      <c r="G995" s="2"/>
      <c r="H995" s="2"/>
      <c r="I995" s="2"/>
    </row>
    <row r="996" spans="1:9" ht="16.5" customHeight="1">
      <c r="A996" s="50"/>
      <c r="B996" s="2"/>
      <c r="C996" s="2"/>
      <c r="D996" s="2"/>
      <c r="E996" s="2"/>
      <c r="F996" s="2"/>
      <c r="G996" s="2"/>
      <c r="H996" s="2"/>
      <c r="I996" s="2"/>
    </row>
    <row r="997" spans="1:9" ht="16.5" customHeight="1">
      <c r="A997" s="50"/>
      <c r="B997" s="2"/>
      <c r="C997" s="2"/>
      <c r="D997" s="2"/>
      <c r="E997" s="2"/>
      <c r="F997" s="2"/>
      <c r="G997" s="2"/>
      <c r="H997" s="2"/>
      <c r="I997" s="2"/>
    </row>
    <row r="998" spans="1:9" ht="16.5" customHeight="1">
      <c r="A998" s="50"/>
      <c r="B998" s="2"/>
      <c r="C998" s="2"/>
      <c r="D998" s="2"/>
      <c r="E998" s="2"/>
      <c r="F998" s="2"/>
      <c r="G998" s="2"/>
      <c r="H998" s="2"/>
      <c r="I998" s="2"/>
    </row>
    <row r="999" spans="1:9" ht="16.5" customHeight="1">
      <c r="A999" s="50"/>
      <c r="B999" s="2"/>
      <c r="C999" s="2"/>
      <c r="D999" s="2"/>
      <c r="E999" s="2"/>
      <c r="F999" s="2"/>
      <c r="G999" s="2"/>
      <c r="H999" s="2"/>
      <c r="I999" s="2"/>
    </row>
    <row r="1000" spans="1:9" ht="16.5" customHeight="1">
      <c r="A1000" s="50"/>
      <c r="B1000" s="2"/>
      <c r="C1000" s="2"/>
      <c r="D1000" s="2"/>
      <c r="E1000" s="2"/>
      <c r="F1000" s="2"/>
      <c r="G1000" s="2"/>
      <c r="H1000" s="2"/>
      <c r="I1000" s="2"/>
    </row>
    <row r="1001" spans="1:9" ht="16.5" customHeight="1">
      <c r="A1001" s="50"/>
      <c r="B1001" s="2"/>
      <c r="C1001" s="2"/>
      <c r="D1001" s="2"/>
      <c r="E1001" s="2"/>
      <c r="F1001" s="2"/>
      <c r="G1001" s="2"/>
      <c r="H1001" s="2"/>
      <c r="I1001" s="2"/>
    </row>
    <row r="1002" spans="1:9" ht="16.5" customHeight="1">
      <c r="A1002" s="50"/>
      <c r="B1002" s="2"/>
      <c r="C1002" s="2"/>
      <c r="D1002" s="2"/>
      <c r="E1002" s="2"/>
      <c r="F1002" s="2"/>
      <c r="G1002" s="2"/>
      <c r="H1002" s="2"/>
      <c r="I1002" s="2"/>
    </row>
    <row r="1003" spans="1:9" ht="16.5" customHeight="1">
      <c r="A1003" s="50"/>
      <c r="B1003" s="2"/>
      <c r="C1003" s="2"/>
      <c r="D1003" s="2"/>
      <c r="E1003" s="2"/>
      <c r="F1003" s="2"/>
      <c r="G1003" s="2"/>
      <c r="H1003" s="2"/>
      <c r="I1003" s="2"/>
    </row>
    <row r="1004" spans="1:9" ht="16.5" customHeight="1">
      <c r="A1004" s="50"/>
      <c r="B1004" s="2"/>
      <c r="C1004" s="2"/>
      <c r="D1004" s="2"/>
      <c r="E1004" s="2"/>
      <c r="F1004" s="2"/>
      <c r="G1004" s="2"/>
      <c r="H1004" s="2"/>
      <c r="I1004" s="2"/>
    </row>
    <row r="1005" spans="1:9" ht="16.5" customHeight="1">
      <c r="A1005" s="50"/>
      <c r="B1005" s="2"/>
      <c r="C1005" s="2"/>
      <c r="D1005" s="2"/>
      <c r="E1005" s="2"/>
      <c r="F1005" s="2"/>
      <c r="G1005" s="2"/>
      <c r="H1005" s="2"/>
      <c r="I1005" s="2"/>
    </row>
    <row r="1006" spans="1:9" ht="16.5" customHeight="1">
      <c r="A1006" s="50"/>
      <c r="B1006" s="2"/>
      <c r="C1006" s="2"/>
      <c r="D1006" s="2"/>
      <c r="E1006" s="2"/>
      <c r="F1006" s="2"/>
      <c r="G1006" s="2"/>
      <c r="H1006" s="2"/>
      <c r="I1006" s="2"/>
    </row>
    <row r="1007" spans="1:9" ht="16.5" customHeight="1">
      <c r="A1007" s="50"/>
      <c r="B1007" s="2"/>
      <c r="C1007" s="2"/>
      <c r="D1007" s="2"/>
      <c r="E1007" s="2"/>
      <c r="F1007" s="2"/>
      <c r="G1007" s="2"/>
      <c r="H1007" s="2"/>
      <c r="I1007" s="2"/>
    </row>
    <row r="1008" spans="1:9" ht="16.5" customHeight="1">
      <c r="A1008" s="50"/>
      <c r="B1008" s="2"/>
      <c r="C1008" s="2"/>
      <c r="D1008" s="2"/>
      <c r="E1008" s="2"/>
      <c r="F1008" s="2"/>
      <c r="G1008" s="2"/>
      <c r="H1008" s="2"/>
      <c r="I1008" s="2"/>
    </row>
    <row r="1009" spans="1:9" ht="16.5" customHeight="1">
      <c r="A1009" s="50"/>
      <c r="B1009" s="2"/>
      <c r="C1009" s="2"/>
      <c r="D1009" s="2"/>
      <c r="E1009" s="2"/>
      <c r="F1009" s="2"/>
      <c r="G1009" s="2"/>
      <c r="H1009" s="2"/>
      <c r="I1009" s="2"/>
    </row>
    <row r="1010" spans="1:9" ht="16.5" customHeight="1">
      <c r="A1010" s="50"/>
      <c r="B1010" s="2"/>
      <c r="C1010" s="2"/>
      <c r="D1010" s="2"/>
      <c r="E1010" s="2"/>
      <c r="F1010" s="2"/>
      <c r="G1010" s="2"/>
      <c r="H1010" s="2"/>
      <c r="I1010" s="2"/>
    </row>
    <row r="1011" spans="1:9" ht="16.5" customHeight="1">
      <c r="A1011" s="50"/>
      <c r="B1011" s="2"/>
      <c r="C1011" s="2"/>
      <c r="D1011" s="2"/>
      <c r="E1011" s="2"/>
      <c r="F1011" s="2"/>
      <c r="G1011" s="2"/>
      <c r="H1011" s="2"/>
      <c r="I1011" s="2"/>
    </row>
    <row r="1012" spans="1:9" ht="16.5" customHeight="1">
      <c r="A1012" s="50"/>
      <c r="B1012" s="2"/>
      <c r="C1012" s="2"/>
      <c r="D1012" s="2"/>
      <c r="E1012" s="2"/>
      <c r="F1012" s="2"/>
      <c r="G1012" s="2"/>
      <c r="H1012" s="2"/>
      <c r="I1012" s="2"/>
    </row>
    <row r="1013" spans="1:9" ht="16.5" customHeight="1">
      <c r="A1013" s="50"/>
      <c r="B1013" s="2"/>
      <c r="C1013" s="2"/>
      <c r="D1013" s="2"/>
      <c r="E1013" s="2"/>
      <c r="F1013" s="2"/>
      <c r="G1013" s="2"/>
      <c r="H1013" s="2"/>
      <c r="I1013" s="2"/>
    </row>
    <row r="1014" spans="1:9" ht="16.5" customHeight="1">
      <c r="A1014" s="50"/>
      <c r="B1014" s="2"/>
      <c r="C1014" s="2"/>
      <c r="D1014" s="2"/>
      <c r="E1014" s="2"/>
      <c r="F1014" s="2"/>
      <c r="G1014" s="2"/>
      <c r="H1014" s="2"/>
      <c r="I1014" s="2"/>
    </row>
    <row r="1015" spans="1:9" ht="16.5" customHeight="1">
      <c r="A1015" s="50"/>
      <c r="B1015" s="2"/>
      <c r="C1015" s="2"/>
      <c r="D1015" s="2"/>
      <c r="E1015" s="2"/>
      <c r="F1015" s="2"/>
      <c r="G1015" s="2"/>
      <c r="H1015" s="2"/>
      <c r="I1015" s="2"/>
    </row>
    <row r="1016" spans="1:9" ht="16.5" customHeight="1">
      <c r="A1016" s="50"/>
      <c r="B1016" s="2"/>
      <c r="C1016" s="2"/>
      <c r="D1016" s="2"/>
      <c r="E1016" s="2"/>
      <c r="F1016" s="2"/>
      <c r="G1016" s="2"/>
      <c r="H1016" s="2"/>
      <c r="I1016" s="2"/>
    </row>
    <row r="1017" spans="1:9" ht="16.5" customHeight="1">
      <c r="A1017" s="50"/>
      <c r="B1017" s="2"/>
      <c r="C1017" s="2"/>
      <c r="D1017" s="2"/>
      <c r="E1017" s="2"/>
      <c r="F1017" s="2"/>
      <c r="G1017" s="2"/>
      <c r="H1017" s="2"/>
      <c r="I1017" s="2"/>
    </row>
    <row r="1018" spans="1:9" ht="16.5" customHeight="1">
      <c r="A1018" s="50"/>
      <c r="B1018" s="2"/>
      <c r="C1018" s="2"/>
      <c r="D1018" s="2"/>
      <c r="E1018" s="2"/>
      <c r="F1018" s="2"/>
      <c r="G1018" s="2"/>
      <c r="H1018" s="2"/>
      <c r="I1018" s="2"/>
    </row>
    <row r="1019" spans="1:9" ht="16.5" customHeight="1">
      <c r="A1019" s="50"/>
      <c r="B1019" s="2"/>
      <c r="C1019" s="2"/>
      <c r="D1019" s="2"/>
      <c r="E1019" s="2"/>
      <c r="F1019" s="2"/>
      <c r="G1019" s="2"/>
      <c r="H1019" s="2"/>
      <c r="I1019" s="2"/>
    </row>
    <row r="1020" spans="1:9" ht="16.5" customHeight="1">
      <c r="A1020" s="50"/>
      <c r="B1020" s="2"/>
      <c r="C1020" s="2"/>
      <c r="D1020" s="2"/>
      <c r="E1020" s="2"/>
      <c r="F1020" s="2"/>
      <c r="G1020" s="2"/>
      <c r="H1020" s="2"/>
      <c r="I1020" s="2"/>
    </row>
    <row r="1021" spans="1:9" ht="16.5" customHeight="1">
      <c r="A1021" s="50"/>
      <c r="B1021" s="2"/>
      <c r="C1021" s="2"/>
      <c r="D1021" s="2"/>
      <c r="E1021" s="2"/>
      <c r="F1021" s="2"/>
      <c r="G1021" s="2"/>
      <c r="H1021" s="2"/>
      <c r="I1021" s="2"/>
    </row>
    <row r="1022" spans="1:9" ht="16.5" customHeight="1">
      <c r="A1022" s="50"/>
      <c r="B1022" s="2"/>
      <c r="C1022" s="2"/>
      <c r="D1022" s="2"/>
      <c r="E1022" s="2"/>
      <c r="F1022" s="2"/>
      <c r="G1022" s="2"/>
      <c r="H1022" s="2"/>
      <c r="I1022" s="2"/>
    </row>
    <row r="1023" spans="1:9" ht="16.5" customHeight="1">
      <c r="A1023" s="50"/>
      <c r="B1023" s="2"/>
      <c r="C1023" s="2"/>
      <c r="D1023" s="2"/>
      <c r="E1023" s="2"/>
      <c r="F1023" s="2"/>
      <c r="G1023" s="2"/>
      <c r="H1023" s="2"/>
      <c r="I1023" s="2"/>
    </row>
    <row r="1024" spans="1:9" ht="16.5" customHeight="1">
      <c r="A1024" s="50"/>
      <c r="B1024" s="2"/>
      <c r="C1024" s="2"/>
      <c r="D1024" s="2"/>
      <c r="E1024" s="2"/>
      <c r="F1024" s="2"/>
      <c r="G1024" s="2"/>
      <c r="H1024" s="2"/>
      <c r="I1024" s="2"/>
    </row>
    <row r="1025" spans="1:9" ht="16.5" customHeight="1">
      <c r="A1025" s="50"/>
      <c r="B1025" s="2"/>
      <c r="C1025" s="2"/>
      <c r="D1025" s="2"/>
      <c r="E1025" s="2"/>
      <c r="F1025" s="2"/>
      <c r="G1025" s="2"/>
      <c r="H1025" s="2"/>
      <c r="I1025" s="2"/>
    </row>
    <row r="1026" spans="1:9" ht="16.5" customHeight="1">
      <c r="A1026" s="50"/>
      <c r="B1026" s="2"/>
      <c r="C1026" s="2"/>
      <c r="D1026" s="2"/>
      <c r="E1026" s="2"/>
      <c r="F1026" s="2"/>
      <c r="G1026" s="2"/>
      <c r="H1026" s="2"/>
      <c r="I1026" s="2"/>
    </row>
    <row r="1027" spans="1:9" ht="16.5" customHeight="1">
      <c r="A1027" s="50"/>
      <c r="B1027" s="2"/>
      <c r="C1027" s="2"/>
      <c r="D1027" s="2"/>
      <c r="E1027" s="2"/>
      <c r="F1027" s="2"/>
      <c r="G1027" s="2"/>
      <c r="H1027" s="2"/>
      <c r="I1027" s="2"/>
    </row>
    <row r="1028" spans="1:9" ht="16.5" customHeight="1">
      <c r="A1028" s="50"/>
      <c r="B1028" s="2"/>
      <c r="C1028" s="2"/>
      <c r="D1028" s="2"/>
      <c r="E1028" s="2"/>
      <c r="F1028" s="2"/>
      <c r="G1028" s="2"/>
      <c r="H1028" s="2"/>
      <c r="I1028" s="2"/>
    </row>
    <row r="1029" spans="1:9" ht="16.5" customHeight="1">
      <c r="A1029" s="50"/>
      <c r="B1029" s="2"/>
      <c r="C1029" s="2"/>
      <c r="D1029" s="2"/>
      <c r="E1029" s="2"/>
      <c r="F1029" s="2"/>
      <c r="G1029" s="2"/>
      <c r="H1029" s="2"/>
      <c r="I1029" s="2"/>
    </row>
    <row r="1030" spans="1:9" ht="16.5" customHeight="1">
      <c r="A1030" s="50"/>
      <c r="B1030" s="2"/>
      <c r="C1030" s="2"/>
      <c r="D1030" s="2"/>
      <c r="E1030" s="2"/>
      <c r="F1030" s="2"/>
      <c r="G1030" s="2"/>
      <c r="H1030" s="2"/>
      <c r="I1030" s="2"/>
    </row>
    <row r="1031" spans="1:9" ht="16.5" customHeight="1">
      <c r="A1031" s="50"/>
      <c r="B1031" s="2"/>
      <c r="C1031" s="2"/>
      <c r="D1031" s="2"/>
      <c r="E1031" s="2"/>
      <c r="F1031" s="2"/>
      <c r="G1031" s="2"/>
      <c r="H1031" s="2"/>
      <c r="I1031" s="2"/>
    </row>
    <row r="1032" spans="1:9" ht="16.5" customHeight="1">
      <c r="A1032" s="50"/>
      <c r="B1032" s="2"/>
      <c r="C1032" s="2"/>
      <c r="D1032" s="2"/>
      <c r="E1032" s="2"/>
      <c r="F1032" s="2"/>
      <c r="G1032" s="2"/>
      <c r="H1032" s="2"/>
      <c r="I1032" s="2"/>
    </row>
    <row r="1033" spans="1:9" ht="16.5" customHeight="1">
      <c r="A1033" s="50"/>
      <c r="B1033" s="2"/>
      <c r="C1033" s="2"/>
      <c r="D1033" s="2"/>
      <c r="E1033" s="2"/>
      <c r="F1033" s="2"/>
      <c r="G1033" s="2"/>
      <c r="H1033" s="2"/>
      <c r="I1033" s="2"/>
    </row>
    <row r="1034" spans="1:9" ht="16.5" customHeight="1">
      <c r="A1034" s="50"/>
      <c r="B1034" s="2"/>
      <c r="C1034" s="2"/>
      <c r="D1034" s="2"/>
      <c r="E1034" s="2"/>
      <c r="F1034" s="2"/>
      <c r="G1034" s="2"/>
      <c r="H1034" s="2"/>
      <c r="I1034" s="2"/>
    </row>
    <row r="1035" spans="1:9" ht="16.5" customHeight="1">
      <c r="A1035" s="50"/>
      <c r="B1035" s="2"/>
      <c r="C1035" s="2"/>
      <c r="D1035" s="2"/>
      <c r="E1035" s="2"/>
      <c r="F1035" s="2"/>
      <c r="G1035" s="2"/>
      <c r="H1035" s="2"/>
      <c r="I1035" s="2"/>
    </row>
    <row r="1036" spans="1:9" ht="16.5" customHeight="1">
      <c r="A1036" s="50"/>
      <c r="B1036" s="2"/>
      <c r="C1036" s="2"/>
      <c r="D1036" s="2"/>
      <c r="E1036" s="2"/>
      <c r="F1036" s="2"/>
      <c r="G1036" s="2"/>
      <c r="H1036" s="2"/>
      <c r="I1036" s="2"/>
    </row>
    <row r="1037" spans="1:9" ht="16.5" customHeight="1">
      <c r="A1037" s="50"/>
      <c r="B1037" s="2"/>
      <c r="C1037" s="2"/>
      <c r="D1037" s="2"/>
      <c r="E1037" s="2"/>
      <c r="F1037" s="2"/>
      <c r="G1037" s="2"/>
      <c r="H1037" s="2"/>
      <c r="I1037" s="2"/>
    </row>
    <row r="1038" spans="1:9" ht="16.5" customHeight="1">
      <c r="A1038" s="50"/>
      <c r="B1038" s="2"/>
      <c r="C1038" s="2"/>
      <c r="D1038" s="2"/>
      <c r="E1038" s="2"/>
      <c r="F1038" s="2"/>
      <c r="G1038" s="2"/>
      <c r="H1038" s="2"/>
      <c r="I1038" s="2"/>
    </row>
    <row r="1039" spans="1:9" ht="16.5" customHeight="1">
      <c r="A1039" s="50"/>
      <c r="B1039" s="2"/>
      <c r="C1039" s="2"/>
      <c r="D1039" s="2"/>
      <c r="E1039" s="2"/>
      <c r="F1039" s="2"/>
      <c r="G1039" s="2"/>
      <c r="H1039" s="2"/>
      <c r="I1039" s="2"/>
    </row>
    <row r="1040" spans="1:9" ht="16.5" customHeight="1">
      <c r="A1040" s="50"/>
      <c r="B1040" s="2"/>
      <c r="C1040" s="2"/>
      <c r="D1040" s="2"/>
      <c r="E1040" s="2"/>
      <c r="F1040" s="2"/>
      <c r="G1040" s="2"/>
      <c r="H1040" s="2"/>
      <c r="I1040" s="2"/>
    </row>
    <row r="1041" spans="1:9" ht="16.5" customHeight="1">
      <c r="A1041" s="50"/>
      <c r="B1041" s="2"/>
      <c r="C1041" s="2"/>
      <c r="D1041" s="2"/>
      <c r="E1041" s="2"/>
      <c r="F1041" s="2"/>
      <c r="G1041" s="2"/>
      <c r="H1041" s="2"/>
      <c r="I1041" s="2"/>
    </row>
    <row r="1042" spans="1:9" ht="16.5" customHeight="1">
      <c r="A1042" s="50"/>
      <c r="B1042" s="2"/>
      <c r="C1042" s="2"/>
      <c r="D1042" s="2"/>
      <c r="E1042" s="2"/>
      <c r="F1042" s="2"/>
      <c r="G1042" s="2"/>
      <c r="H1042" s="2"/>
      <c r="I1042" s="2"/>
    </row>
    <row r="1043" spans="1:9" ht="16.5" customHeight="1">
      <c r="A1043" s="50"/>
      <c r="B1043" s="2"/>
      <c r="C1043" s="2"/>
      <c r="D1043" s="2"/>
      <c r="E1043" s="2"/>
      <c r="F1043" s="2"/>
      <c r="G1043" s="2"/>
      <c r="H1043" s="2"/>
      <c r="I1043" s="2"/>
    </row>
    <row r="1044" spans="1:9" ht="16.5" customHeight="1">
      <c r="A1044" s="50"/>
      <c r="B1044" s="2"/>
      <c r="C1044" s="2"/>
      <c r="D1044" s="2"/>
      <c r="E1044" s="2"/>
      <c r="F1044" s="2"/>
      <c r="G1044" s="2"/>
      <c r="H1044" s="2"/>
      <c r="I1044" s="2"/>
    </row>
    <row r="1045" spans="1:9" ht="16.5" customHeight="1">
      <c r="A1045" s="50"/>
      <c r="B1045" s="2"/>
      <c r="C1045" s="2"/>
      <c r="D1045" s="2"/>
      <c r="E1045" s="2"/>
      <c r="F1045" s="2"/>
      <c r="G1045" s="2"/>
      <c r="H1045" s="2"/>
      <c r="I1045" s="2"/>
    </row>
    <row r="1046" spans="1:9" ht="16.5" customHeight="1">
      <c r="A1046" s="50"/>
      <c r="B1046" s="2"/>
      <c r="C1046" s="2"/>
      <c r="D1046" s="2"/>
      <c r="E1046" s="2"/>
      <c r="F1046" s="2"/>
      <c r="G1046" s="2"/>
      <c r="H1046" s="2"/>
      <c r="I1046" s="2"/>
    </row>
    <row r="1047" spans="1:9" ht="16.5" customHeight="1">
      <c r="A1047" s="50"/>
      <c r="B1047" s="2"/>
      <c r="C1047" s="2"/>
      <c r="D1047" s="2"/>
      <c r="E1047" s="2"/>
      <c r="F1047" s="2"/>
      <c r="G1047" s="2"/>
      <c r="H1047" s="2"/>
      <c r="I1047" s="2"/>
    </row>
    <row r="1048" spans="1:9" ht="16.5" customHeight="1">
      <c r="A1048" s="50"/>
      <c r="B1048" s="2"/>
      <c r="C1048" s="2"/>
      <c r="D1048" s="2"/>
      <c r="E1048" s="2"/>
      <c r="F1048" s="2"/>
      <c r="G1048" s="2"/>
      <c r="H1048" s="2"/>
      <c r="I1048" s="2"/>
    </row>
    <row r="1049" spans="1:9" ht="16.5" customHeight="1">
      <c r="A1049" s="50"/>
      <c r="B1049" s="2"/>
      <c r="C1049" s="2"/>
      <c r="D1049" s="2"/>
      <c r="E1049" s="2"/>
      <c r="F1049" s="2"/>
      <c r="G1049" s="2"/>
      <c r="H1049" s="2"/>
      <c r="I1049" s="2"/>
    </row>
    <row r="1050" spans="1:9" ht="16.5" customHeight="1">
      <c r="A1050" s="50"/>
      <c r="B1050" s="2"/>
      <c r="C1050" s="2"/>
      <c r="D1050" s="2"/>
      <c r="E1050" s="2"/>
      <c r="F1050" s="2"/>
      <c r="G1050" s="2"/>
      <c r="H1050" s="2"/>
      <c r="I1050" s="2"/>
    </row>
    <row r="1051" spans="1:9" ht="16.5" customHeight="1">
      <c r="A1051" s="50"/>
      <c r="B1051" s="2"/>
      <c r="C1051" s="2"/>
      <c r="D1051" s="2"/>
      <c r="E1051" s="2"/>
      <c r="F1051" s="2"/>
      <c r="G1051" s="2"/>
      <c r="H1051" s="2"/>
      <c r="I1051" s="2"/>
    </row>
    <row r="1052" spans="1:9" ht="16.5" customHeight="1">
      <c r="A1052" s="50"/>
      <c r="B1052" s="2"/>
      <c r="C1052" s="2"/>
      <c r="D1052" s="2"/>
      <c r="E1052" s="2"/>
      <c r="F1052" s="2"/>
      <c r="G1052" s="2"/>
      <c r="H1052" s="2"/>
      <c r="I1052" s="2"/>
    </row>
    <row r="1053" spans="1:9" ht="16.5" customHeight="1">
      <c r="A1053" s="50"/>
      <c r="B1053" s="2"/>
      <c r="C1053" s="2"/>
      <c r="D1053" s="2"/>
      <c r="E1053" s="2"/>
      <c r="F1053" s="2"/>
      <c r="G1053" s="2"/>
      <c r="H1053" s="2"/>
      <c r="I1053" s="2"/>
    </row>
    <row r="1054" spans="1:9" ht="16.5" customHeight="1">
      <c r="A1054" s="50"/>
      <c r="B1054" s="2"/>
      <c r="C1054" s="2"/>
      <c r="D1054" s="2"/>
      <c r="E1054" s="2"/>
      <c r="F1054" s="2"/>
      <c r="G1054" s="2"/>
      <c r="H1054" s="2"/>
      <c r="I1054" s="2"/>
    </row>
    <row r="1055" spans="1:9" ht="16.5" customHeight="1">
      <c r="A1055" s="50"/>
      <c r="B1055" s="2"/>
      <c r="C1055" s="2"/>
      <c r="D1055" s="2"/>
      <c r="E1055" s="2"/>
      <c r="F1055" s="2"/>
      <c r="G1055" s="2"/>
      <c r="H1055" s="2"/>
      <c r="I1055" s="2"/>
    </row>
    <row r="1056" spans="1:9" ht="16.5" customHeight="1">
      <c r="A1056" s="50"/>
      <c r="B1056" s="2"/>
      <c r="C1056" s="2"/>
      <c r="D1056" s="2"/>
      <c r="E1056" s="2"/>
      <c r="F1056" s="2"/>
      <c r="G1056" s="2"/>
      <c r="H1056" s="2"/>
      <c r="I1056" s="2"/>
    </row>
    <row r="1057" spans="1:9" ht="16.5" customHeight="1">
      <c r="A1057" s="50"/>
      <c r="B1057" s="2"/>
      <c r="C1057" s="2"/>
      <c r="D1057" s="2"/>
      <c r="E1057" s="2"/>
      <c r="F1057" s="2"/>
      <c r="G1057" s="2"/>
      <c r="H1057" s="2"/>
      <c r="I1057" s="2"/>
    </row>
    <row r="1058" spans="1:9" ht="16.5" customHeight="1">
      <c r="A1058" s="50"/>
      <c r="B1058" s="2"/>
      <c r="C1058" s="2"/>
      <c r="D1058" s="2"/>
      <c r="E1058" s="2"/>
      <c r="F1058" s="2"/>
      <c r="G1058" s="2"/>
      <c r="H1058" s="2"/>
      <c r="I1058" s="2"/>
    </row>
    <row r="1059" spans="1:9" ht="16.5" customHeight="1">
      <c r="A1059" s="50"/>
      <c r="B1059" s="2"/>
      <c r="C1059" s="2"/>
      <c r="D1059" s="2"/>
      <c r="E1059" s="2"/>
      <c r="F1059" s="2"/>
      <c r="G1059" s="2"/>
      <c r="H1059" s="2"/>
      <c r="I1059" s="2"/>
    </row>
    <row r="1060" spans="1:9" ht="16.5" customHeight="1">
      <c r="A1060" s="50"/>
      <c r="B1060" s="2"/>
      <c r="C1060" s="2"/>
      <c r="D1060" s="2"/>
      <c r="E1060" s="2"/>
      <c r="F1060" s="2"/>
      <c r="G1060" s="2"/>
      <c r="H1060" s="2"/>
      <c r="I1060" s="2"/>
    </row>
    <row r="1061" spans="1:9" ht="16.5" customHeight="1">
      <c r="A1061" s="50"/>
      <c r="B1061" s="2"/>
      <c r="C1061" s="2"/>
      <c r="D1061" s="2"/>
      <c r="E1061" s="2"/>
      <c r="F1061" s="2"/>
      <c r="G1061" s="2"/>
      <c r="H1061" s="2"/>
      <c r="I1061" s="2"/>
    </row>
    <row r="1062" spans="1:9" ht="16.5" customHeight="1">
      <c r="A1062" s="50"/>
      <c r="B1062" s="2"/>
      <c r="C1062" s="2"/>
      <c r="D1062" s="2"/>
      <c r="E1062" s="2"/>
      <c r="F1062" s="2"/>
      <c r="G1062" s="2"/>
      <c r="H1062" s="2"/>
      <c r="I1062" s="2"/>
    </row>
    <row r="1063" spans="1:9" ht="16.5" customHeight="1">
      <c r="A1063" s="50"/>
      <c r="B1063" s="2"/>
      <c r="C1063" s="2"/>
      <c r="D1063" s="2"/>
      <c r="E1063" s="2"/>
      <c r="F1063" s="2"/>
      <c r="G1063" s="2"/>
      <c r="H1063" s="2"/>
      <c r="I1063" s="2"/>
    </row>
    <row r="1064" spans="1:9" ht="16.5" customHeight="1">
      <c r="A1064" s="50"/>
      <c r="B1064" s="2"/>
      <c r="C1064" s="2"/>
      <c r="D1064" s="2"/>
      <c r="E1064" s="2"/>
      <c r="F1064" s="2"/>
      <c r="G1064" s="2"/>
      <c r="H1064" s="2"/>
      <c r="I1064" s="2"/>
    </row>
    <row r="1065" spans="1:9" ht="16.5" customHeight="1">
      <c r="A1065" s="50"/>
      <c r="B1065" s="2"/>
      <c r="C1065" s="2"/>
      <c r="D1065" s="2"/>
      <c r="E1065" s="2"/>
      <c r="F1065" s="2"/>
      <c r="G1065" s="2"/>
      <c r="H1065" s="2"/>
      <c r="I1065" s="2"/>
    </row>
    <row r="1066" spans="1:9" ht="16.5" customHeight="1">
      <c r="A1066" s="50"/>
      <c r="B1066" s="2"/>
      <c r="C1066" s="2"/>
      <c r="D1066" s="2"/>
      <c r="E1066" s="2"/>
      <c r="F1066" s="2"/>
      <c r="G1066" s="2"/>
      <c r="H1066" s="2"/>
      <c r="I1066" s="2"/>
    </row>
    <row r="1067" spans="1:9" ht="16.5" customHeight="1">
      <c r="A1067" s="50"/>
      <c r="B1067" s="2"/>
      <c r="C1067" s="2"/>
      <c r="D1067" s="2"/>
      <c r="E1067" s="2"/>
      <c r="F1067" s="2"/>
      <c r="G1067" s="2"/>
      <c r="H1067" s="2"/>
      <c r="I1067" s="2"/>
    </row>
    <row r="1068" spans="1:9" ht="16.5" customHeight="1">
      <c r="A1068" s="50"/>
      <c r="B1068" s="2"/>
      <c r="C1068" s="2"/>
      <c r="D1068" s="2"/>
      <c r="E1068" s="2"/>
      <c r="F1068" s="2"/>
      <c r="G1068" s="2"/>
      <c r="H1068" s="2"/>
      <c r="I1068" s="2"/>
    </row>
    <row r="1069" spans="1:9" ht="16.5" customHeight="1">
      <c r="A1069" s="50"/>
      <c r="B1069" s="2"/>
      <c r="C1069" s="2"/>
      <c r="D1069" s="2"/>
      <c r="E1069" s="2"/>
      <c r="F1069" s="2"/>
      <c r="G1069" s="2"/>
      <c r="H1069" s="2"/>
      <c r="I1069" s="2"/>
    </row>
    <row r="1070" spans="1:9" ht="16.5" customHeight="1">
      <c r="A1070" s="50"/>
      <c r="B1070" s="2"/>
      <c r="C1070" s="2"/>
      <c r="D1070" s="2"/>
      <c r="E1070" s="2"/>
      <c r="F1070" s="2"/>
      <c r="G1070" s="2"/>
      <c r="H1070" s="2"/>
      <c r="I1070" s="2"/>
    </row>
    <row r="1071" spans="1:9" ht="16.5" customHeight="1">
      <c r="A1071" s="50"/>
      <c r="B1071" s="2"/>
      <c r="C1071" s="2"/>
      <c r="D1071" s="2"/>
      <c r="E1071" s="2"/>
      <c r="F1071" s="2"/>
      <c r="G1071" s="2"/>
      <c r="H1071" s="2"/>
      <c r="I1071" s="2"/>
    </row>
    <row r="1072" spans="1:9" ht="16.5" customHeight="1">
      <c r="A1072" s="50"/>
      <c r="B1072" s="2"/>
      <c r="C1072" s="2"/>
      <c r="D1072" s="2"/>
      <c r="E1072" s="2"/>
      <c r="F1072" s="2"/>
      <c r="G1072" s="2"/>
      <c r="H1072" s="2"/>
      <c r="I1072" s="2"/>
    </row>
    <row r="1073" spans="1:9" ht="16.5" customHeight="1">
      <c r="A1073" s="50"/>
      <c r="B1073" s="2"/>
      <c r="C1073" s="2"/>
      <c r="D1073" s="2"/>
      <c r="E1073" s="2"/>
      <c r="F1073" s="2"/>
      <c r="G1073" s="2"/>
      <c r="H1073" s="2"/>
      <c r="I1073" s="2"/>
    </row>
    <row r="1074" spans="1:9" ht="16.5" customHeight="1">
      <c r="A1074" s="50"/>
      <c r="B1074" s="2"/>
      <c r="C1074" s="2"/>
      <c r="D1074" s="2"/>
      <c r="E1074" s="2"/>
      <c r="F1074" s="2"/>
      <c r="G1074" s="2"/>
      <c r="H1074" s="2"/>
      <c r="I1074" s="2"/>
    </row>
    <row r="1075" spans="1:9" ht="16.5" customHeight="1">
      <c r="A1075" s="50"/>
      <c r="B1075" s="2"/>
      <c r="C1075" s="2"/>
      <c r="D1075" s="2"/>
      <c r="E1075" s="2"/>
      <c r="F1075" s="2"/>
      <c r="G1075" s="2"/>
      <c r="H1075" s="2"/>
      <c r="I1075" s="2"/>
    </row>
    <row r="1076" spans="1:9" ht="16.5" customHeight="1">
      <c r="A1076" s="50"/>
      <c r="B1076" s="2"/>
      <c r="C1076" s="2"/>
      <c r="D1076" s="2"/>
      <c r="E1076" s="2"/>
      <c r="F1076" s="2"/>
      <c r="G1076" s="2"/>
      <c r="H1076" s="2"/>
      <c r="I1076" s="2"/>
    </row>
    <row r="1077" spans="1:9" ht="16.5" customHeight="1">
      <c r="A1077" s="50"/>
      <c r="B1077" s="2"/>
      <c r="C1077" s="2"/>
      <c r="D1077" s="2"/>
      <c r="E1077" s="2"/>
      <c r="F1077" s="2"/>
      <c r="G1077" s="2"/>
      <c r="H1077" s="2"/>
      <c r="I1077" s="2"/>
    </row>
    <row r="1078" spans="1:9" ht="16.5" customHeight="1">
      <c r="A1078" s="50"/>
      <c r="B1078" s="2"/>
      <c r="C1078" s="2"/>
      <c r="D1078" s="2"/>
      <c r="E1078" s="2"/>
      <c r="F1078" s="2"/>
      <c r="G1078" s="2"/>
      <c r="H1078" s="2"/>
      <c r="I1078" s="2"/>
    </row>
    <row r="1079" spans="1:9" ht="16.5" customHeight="1">
      <c r="A1079" s="50"/>
      <c r="B1079" s="2"/>
      <c r="C1079" s="2"/>
      <c r="D1079" s="2"/>
      <c r="E1079" s="2"/>
      <c r="F1079" s="2"/>
      <c r="G1079" s="2"/>
      <c r="H1079" s="2"/>
      <c r="I1079" s="2"/>
    </row>
    <row r="1080" spans="1:9" ht="16.5" customHeight="1">
      <c r="A1080" s="50"/>
      <c r="B1080" s="2"/>
      <c r="C1080" s="2"/>
      <c r="D1080" s="2"/>
      <c r="E1080" s="2"/>
      <c r="F1080" s="2"/>
      <c r="G1080" s="2"/>
      <c r="H1080" s="2"/>
      <c r="I1080" s="2"/>
    </row>
    <row r="1081" spans="1:9" ht="16.5" customHeight="1">
      <c r="A1081" s="50"/>
      <c r="B1081" s="2"/>
      <c r="C1081" s="2"/>
      <c r="D1081" s="2"/>
      <c r="E1081" s="2"/>
      <c r="F1081" s="2"/>
      <c r="G1081" s="2"/>
      <c r="H1081" s="2"/>
      <c r="I1081" s="2"/>
    </row>
    <row r="1082" spans="1:9" ht="16.5" customHeight="1">
      <c r="A1082" s="50"/>
      <c r="B1082" s="2"/>
      <c r="C1082" s="2"/>
      <c r="D1082" s="2"/>
      <c r="E1082" s="2"/>
      <c r="F1082" s="2"/>
      <c r="G1082" s="2"/>
      <c r="H1082" s="2"/>
      <c r="I1082" s="2"/>
    </row>
    <row r="1083" spans="1:9" ht="16.5" customHeight="1">
      <c r="A1083" s="50"/>
      <c r="B1083" s="2"/>
      <c r="C1083" s="2"/>
      <c r="D1083" s="2"/>
      <c r="E1083" s="2"/>
      <c r="F1083" s="2"/>
      <c r="G1083" s="2"/>
      <c r="H1083" s="2"/>
      <c r="I1083" s="2"/>
    </row>
    <row r="1084" spans="1:9" ht="16.5" customHeight="1">
      <c r="A1084" s="50"/>
      <c r="B1084" s="2"/>
      <c r="C1084" s="2"/>
      <c r="D1084" s="2"/>
      <c r="E1084" s="2"/>
      <c r="F1084" s="2"/>
      <c r="G1084" s="2"/>
      <c r="H1084" s="2"/>
      <c r="I1084" s="2"/>
    </row>
    <row r="1085" spans="1:9" ht="16.5" customHeight="1">
      <c r="A1085" s="50"/>
      <c r="B1085" s="2"/>
      <c r="C1085" s="2"/>
      <c r="D1085" s="2"/>
      <c r="E1085" s="2"/>
      <c r="F1085" s="2"/>
      <c r="G1085" s="2"/>
      <c r="H1085" s="2"/>
      <c r="I1085" s="2"/>
    </row>
    <row r="1086" spans="1:9" ht="16.5" customHeight="1">
      <c r="A1086" s="50"/>
      <c r="B1086" s="2"/>
      <c r="C1086" s="2"/>
      <c r="D1086" s="2"/>
      <c r="E1086" s="2"/>
      <c r="F1086" s="2"/>
      <c r="G1086" s="2"/>
      <c r="H1086" s="2"/>
      <c r="I1086" s="2"/>
    </row>
    <row r="1087" spans="1:9" ht="16.5" customHeight="1">
      <c r="A1087" s="50"/>
      <c r="B1087" s="2"/>
      <c r="C1087" s="2"/>
      <c r="D1087" s="2"/>
      <c r="E1087" s="2"/>
      <c r="F1087" s="2"/>
      <c r="G1087" s="2"/>
      <c r="H1087" s="2"/>
      <c r="I1087" s="2"/>
    </row>
    <row r="1088" spans="1:9" ht="16.5" customHeight="1">
      <c r="A1088" s="50"/>
      <c r="B1088" s="2"/>
      <c r="C1088" s="2"/>
      <c r="D1088" s="2"/>
      <c r="E1088" s="2"/>
      <c r="F1088" s="2"/>
      <c r="G1088" s="2"/>
      <c r="H1088" s="2"/>
      <c r="I1088" s="2"/>
    </row>
    <row r="1089" spans="1:9" ht="16.5" customHeight="1">
      <c r="A1089" s="50"/>
      <c r="B1089" s="2"/>
      <c r="C1089" s="2"/>
      <c r="D1089" s="2"/>
      <c r="E1089" s="2"/>
      <c r="F1089" s="2"/>
      <c r="G1089" s="2"/>
      <c r="H1089" s="2"/>
      <c r="I1089" s="2"/>
    </row>
    <row r="1090" spans="1:9" ht="16.5" customHeight="1">
      <c r="A1090" s="50"/>
      <c r="B1090" s="2"/>
      <c r="C1090" s="2"/>
      <c r="D1090" s="2"/>
      <c r="E1090" s="2"/>
      <c r="F1090" s="2"/>
      <c r="G1090" s="2"/>
      <c r="H1090" s="2"/>
      <c r="I1090" s="2"/>
    </row>
    <row r="1091" spans="1:9" ht="16.5" customHeight="1">
      <c r="A1091" s="50"/>
      <c r="B1091" s="2"/>
      <c r="C1091" s="2"/>
      <c r="D1091" s="2"/>
      <c r="E1091" s="2"/>
      <c r="F1091" s="2"/>
      <c r="G1091" s="2"/>
      <c r="H1091" s="2"/>
      <c r="I1091" s="2"/>
    </row>
    <row r="1092" spans="1:9" ht="16.5" customHeight="1">
      <c r="A1092" s="50"/>
      <c r="B1092" s="2"/>
      <c r="C1092" s="2"/>
      <c r="D1092" s="2"/>
      <c r="E1092" s="2"/>
      <c r="F1092" s="2"/>
      <c r="G1092" s="2"/>
      <c r="H1092" s="2"/>
      <c r="I1092" s="2"/>
    </row>
    <row r="1093" spans="1:9" ht="16.5" customHeight="1">
      <c r="A1093" s="50"/>
      <c r="B1093" s="2"/>
      <c r="C1093" s="2"/>
      <c r="D1093" s="2"/>
      <c r="E1093" s="2"/>
      <c r="F1093" s="2"/>
      <c r="G1093" s="2"/>
      <c r="H1093" s="2"/>
      <c r="I1093" s="2"/>
    </row>
    <row r="1094" spans="1:9" ht="16.5" customHeight="1">
      <c r="A1094" s="50"/>
      <c r="B1094" s="2"/>
      <c r="C1094" s="2"/>
      <c r="D1094" s="2"/>
      <c r="E1094" s="2"/>
      <c r="F1094" s="2"/>
      <c r="G1094" s="2"/>
      <c r="H1094" s="2"/>
      <c r="I1094" s="2"/>
    </row>
    <row r="1095" spans="1:9" ht="16.5" customHeight="1">
      <c r="A1095" s="50"/>
      <c r="B1095" s="2"/>
      <c r="C1095" s="2"/>
      <c r="D1095" s="2"/>
      <c r="E1095" s="2"/>
      <c r="F1095" s="2"/>
      <c r="G1095" s="2"/>
      <c r="H1095" s="2"/>
      <c r="I1095" s="2"/>
    </row>
    <row r="1096" spans="1:9" ht="16.5" customHeight="1">
      <c r="A1096" s="50"/>
      <c r="B1096" s="2"/>
      <c r="C1096" s="2"/>
      <c r="D1096" s="2"/>
      <c r="E1096" s="2"/>
      <c r="F1096" s="2"/>
      <c r="G1096" s="2"/>
      <c r="H1096" s="2"/>
      <c r="I1096" s="2"/>
    </row>
    <row r="1097" spans="1:9" ht="16.5" customHeight="1">
      <c r="A1097" s="50"/>
      <c r="B1097" s="2"/>
      <c r="C1097" s="2"/>
      <c r="D1097" s="2"/>
      <c r="E1097" s="2"/>
      <c r="F1097" s="2"/>
      <c r="G1097" s="2"/>
      <c r="H1097" s="2"/>
      <c r="I1097" s="2"/>
    </row>
    <row r="1098" spans="1:9" ht="16.5" customHeight="1">
      <c r="A1098" s="50"/>
      <c r="B1098" s="2"/>
      <c r="C1098" s="2"/>
      <c r="D1098" s="2"/>
      <c r="E1098" s="2"/>
      <c r="F1098" s="2"/>
      <c r="G1098" s="2"/>
      <c r="H1098" s="2"/>
      <c r="I1098" s="2"/>
    </row>
    <row r="1099" spans="1:9" ht="16.5" customHeight="1">
      <c r="A1099" s="50"/>
      <c r="B1099" s="2"/>
      <c r="C1099" s="2"/>
      <c r="D1099" s="2"/>
      <c r="E1099" s="2"/>
      <c r="F1099" s="2"/>
      <c r="G1099" s="2"/>
      <c r="H1099" s="2"/>
      <c r="I1099" s="2"/>
    </row>
    <row r="1100" spans="1:9" ht="16.5" customHeight="1">
      <c r="A1100" s="50"/>
      <c r="B1100" s="2"/>
      <c r="C1100" s="2"/>
      <c r="D1100" s="2"/>
      <c r="E1100" s="2"/>
      <c r="F1100" s="2"/>
      <c r="G1100" s="2"/>
      <c r="H1100" s="2"/>
      <c r="I1100" s="2"/>
    </row>
    <row r="1101" spans="1:9" ht="16.5" customHeight="1">
      <c r="A1101" s="50"/>
      <c r="B1101" s="2"/>
      <c r="C1101" s="2"/>
      <c r="D1101" s="2"/>
      <c r="E1101" s="2"/>
      <c r="F1101" s="2"/>
      <c r="G1101" s="2"/>
      <c r="H1101" s="2"/>
      <c r="I1101" s="2"/>
    </row>
    <row r="1102" spans="1:9" ht="16.5" customHeight="1">
      <c r="A1102" s="50"/>
      <c r="B1102" s="2"/>
      <c r="C1102" s="2"/>
      <c r="D1102" s="2"/>
      <c r="E1102" s="2"/>
      <c r="F1102" s="2"/>
      <c r="G1102" s="2"/>
      <c r="H1102" s="2"/>
      <c r="I1102" s="2"/>
    </row>
    <row r="1103" spans="1:9" ht="16.5" customHeight="1">
      <c r="A1103" s="50"/>
      <c r="B1103" s="2"/>
      <c r="C1103" s="2"/>
      <c r="D1103" s="2"/>
      <c r="E1103" s="2"/>
      <c r="F1103" s="2"/>
      <c r="G1103" s="2"/>
      <c r="H1103" s="2"/>
      <c r="I1103" s="2"/>
    </row>
    <row r="1104" spans="1:9" ht="16.5" customHeight="1">
      <c r="A1104" s="50"/>
      <c r="B1104" s="2"/>
      <c r="C1104" s="2"/>
      <c r="D1104" s="2"/>
      <c r="E1104" s="2"/>
      <c r="F1104" s="2"/>
      <c r="G1104" s="2"/>
      <c r="H1104" s="2"/>
      <c r="I1104" s="2"/>
    </row>
    <row r="1105" spans="1:9" ht="16.5" customHeight="1">
      <c r="A1105" s="50"/>
      <c r="B1105" s="2"/>
      <c r="C1105" s="2"/>
      <c r="D1105" s="2"/>
      <c r="E1105" s="2"/>
      <c r="F1105" s="2"/>
      <c r="G1105" s="2"/>
      <c r="H1105" s="2"/>
      <c r="I1105" s="2"/>
    </row>
    <row r="1106" spans="1:9" ht="16.5" customHeight="1">
      <c r="A1106" s="50"/>
      <c r="B1106" s="2"/>
      <c r="C1106" s="2"/>
      <c r="D1106" s="2"/>
      <c r="E1106" s="2"/>
      <c r="F1106" s="2"/>
      <c r="G1106" s="2"/>
      <c r="H1106" s="2"/>
      <c r="I1106" s="2"/>
    </row>
    <row r="1107" spans="1:9" ht="16.5" customHeight="1">
      <c r="A1107" s="50"/>
      <c r="B1107" s="2"/>
      <c r="C1107" s="2"/>
      <c r="D1107" s="2"/>
      <c r="E1107" s="2"/>
      <c r="F1107" s="2"/>
      <c r="G1107" s="2"/>
      <c r="H1107" s="2"/>
      <c r="I1107" s="2"/>
    </row>
    <row r="1108" spans="1:9" ht="16.5" customHeight="1">
      <c r="A1108" s="50"/>
      <c r="B1108" s="2"/>
      <c r="C1108" s="2"/>
      <c r="D1108" s="2"/>
      <c r="E1108" s="2"/>
      <c r="F1108" s="2"/>
      <c r="G1108" s="2"/>
      <c r="H1108" s="2"/>
      <c r="I1108" s="2"/>
    </row>
    <row r="1109" spans="1:9" ht="16.5" customHeight="1">
      <c r="A1109" s="50"/>
      <c r="B1109" s="2"/>
      <c r="C1109" s="2"/>
      <c r="D1109" s="2"/>
      <c r="E1109" s="2"/>
      <c r="F1109" s="2"/>
      <c r="G1109" s="2"/>
      <c r="H1109" s="2"/>
      <c r="I1109" s="2"/>
    </row>
    <row r="1110" spans="1:9" ht="16.5" customHeight="1">
      <c r="A1110" s="50"/>
      <c r="B1110" s="2"/>
      <c r="C1110" s="2"/>
      <c r="D1110" s="2"/>
      <c r="E1110" s="2"/>
      <c r="F1110" s="2"/>
      <c r="G1110" s="2"/>
      <c r="H1110" s="2"/>
      <c r="I1110" s="2"/>
    </row>
    <row r="1111" spans="1:9" ht="16.5" customHeight="1">
      <c r="A1111" s="50"/>
      <c r="B1111" s="2"/>
      <c r="C1111" s="2"/>
      <c r="D1111" s="2"/>
      <c r="E1111" s="2"/>
      <c r="F1111" s="2"/>
      <c r="G1111" s="2"/>
      <c r="H1111" s="2"/>
      <c r="I1111" s="2"/>
    </row>
    <row r="1112" spans="1:9" ht="16.5" customHeight="1">
      <c r="A1112" s="50"/>
      <c r="B1112" s="2"/>
      <c r="C1112" s="2"/>
      <c r="D1112" s="2"/>
      <c r="E1112" s="2"/>
      <c r="F1112" s="2"/>
      <c r="G1112" s="2"/>
      <c r="H1112" s="2"/>
      <c r="I1112" s="2"/>
    </row>
    <row r="1113" spans="1:9" ht="16.5" customHeight="1">
      <c r="A1113" s="50"/>
      <c r="B1113" s="2"/>
      <c r="C1113" s="2"/>
      <c r="D1113" s="2"/>
      <c r="E1113" s="2"/>
      <c r="F1113" s="2"/>
      <c r="G1113" s="2"/>
      <c r="H1113" s="2"/>
      <c r="I1113" s="2"/>
    </row>
    <row r="1114" spans="1:9" ht="16.5" customHeight="1">
      <c r="A1114" s="50"/>
      <c r="B1114" s="2"/>
      <c r="C1114" s="2"/>
      <c r="D1114" s="2"/>
      <c r="E1114" s="2"/>
      <c r="F1114" s="2"/>
      <c r="G1114" s="2"/>
      <c r="H1114" s="2"/>
      <c r="I1114" s="2"/>
    </row>
    <row r="1115" spans="1:9" ht="16.5" customHeight="1">
      <c r="A1115" s="50"/>
      <c r="B1115" s="2"/>
      <c r="C1115" s="2"/>
      <c r="D1115" s="2"/>
      <c r="E1115" s="2"/>
      <c r="F1115" s="2"/>
      <c r="G1115" s="2"/>
      <c r="H1115" s="2"/>
      <c r="I1115" s="2"/>
    </row>
    <row r="1116" spans="1:9" ht="16.5" customHeight="1">
      <c r="A1116" s="50"/>
      <c r="B1116" s="2"/>
      <c r="C1116" s="2"/>
      <c r="D1116" s="2"/>
      <c r="E1116" s="2"/>
      <c r="F1116" s="2"/>
      <c r="G1116" s="2"/>
      <c r="H1116" s="2"/>
      <c r="I1116" s="2"/>
    </row>
    <row r="1117" spans="1:9" ht="16.5" customHeight="1">
      <c r="A1117" s="50"/>
      <c r="B1117" s="2"/>
      <c r="C1117" s="2"/>
      <c r="D1117" s="2"/>
      <c r="E1117" s="2"/>
      <c r="F1117" s="2"/>
      <c r="G1117" s="2"/>
      <c r="H1117" s="2"/>
      <c r="I1117" s="2"/>
    </row>
    <row r="1118" spans="1:9" ht="16.5" customHeight="1">
      <c r="A1118" s="50"/>
      <c r="B1118" s="2"/>
      <c r="C1118" s="2"/>
      <c r="D1118" s="2"/>
      <c r="E1118" s="2"/>
      <c r="F1118" s="2"/>
      <c r="G1118" s="2"/>
      <c r="H1118" s="2"/>
      <c r="I1118" s="2"/>
    </row>
    <row r="1119" spans="1:9" ht="16.5" customHeight="1">
      <c r="A1119" s="50"/>
      <c r="B1119" s="2"/>
      <c r="C1119" s="2"/>
      <c r="D1119" s="2"/>
      <c r="E1119" s="2"/>
      <c r="F1119" s="2"/>
      <c r="G1119" s="2"/>
      <c r="H1119" s="2"/>
      <c r="I1119" s="2"/>
    </row>
    <row r="1120" spans="1:9" ht="16.5" customHeight="1">
      <c r="A1120" s="50"/>
      <c r="B1120" s="2"/>
      <c r="C1120" s="2"/>
      <c r="D1120" s="2"/>
      <c r="E1120" s="2"/>
      <c r="F1120" s="2"/>
      <c r="G1120" s="2"/>
      <c r="H1120" s="2"/>
      <c r="I1120" s="2"/>
    </row>
    <row r="1121" spans="1:9" ht="16.5" customHeight="1">
      <c r="A1121" s="50"/>
      <c r="B1121" s="2"/>
      <c r="C1121" s="2"/>
      <c r="D1121" s="2"/>
      <c r="E1121" s="2"/>
      <c r="F1121" s="2"/>
      <c r="G1121" s="2"/>
      <c r="H1121" s="2"/>
      <c r="I1121" s="2"/>
    </row>
    <row r="1122" spans="1:9" ht="16.5" customHeight="1">
      <c r="A1122" s="50"/>
      <c r="B1122" s="2"/>
      <c r="C1122" s="2"/>
      <c r="D1122" s="2"/>
      <c r="E1122" s="2"/>
      <c r="F1122" s="2"/>
      <c r="G1122" s="2"/>
      <c r="H1122" s="2"/>
      <c r="I1122" s="2"/>
    </row>
    <row r="1123" spans="1:9" ht="16.5" customHeight="1">
      <c r="A1123" s="50"/>
      <c r="B1123" s="2"/>
      <c r="C1123" s="2"/>
      <c r="D1123" s="2"/>
      <c r="E1123" s="2"/>
      <c r="F1123" s="2"/>
      <c r="G1123" s="2"/>
      <c r="H1123" s="2"/>
      <c r="I1123" s="2"/>
    </row>
    <row r="1124" spans="1:9" ht="16.5" customHeight="1">
      <c r="A1124" s="50"/>
      <c r="B1124" s="2"/>
      <c r="C1124" s="2"/>
      <c r="D1124" s="2"/>
      <c r="E1124" s="2"/>
      <c r="F1124" s="2"/>
      <c r="G1124" s="2"/>
      <c r="H1124" s="2"/>
      <c r="I1124" s="2"/>
    </row>
    <row r="1125" spans="1:9" ht="16.5" customHeight="1">
      <c r="A1125" s="50"/>
      <c r="B1125" s="2"/>
      <c r="C1125" s="2"/>
      <c r="D1125" s="2"/>
      <c r="E1125" s="2"/>
      <c r="F1125" s="2"/>
      <c r="G1125" s="2"/>
      <c r="H1125" s="2"/>
      <c r="I1125" s="2"/>
    </row>
    <row r="1126" spans="1:9" ht="16.5" customHeight="1">
      <c r="A1126" s="50"/>
      <c r="B1126" s="2"/>
      <c r="C1126" s="2"/>
      <c r="D1126" s="2"/>
      <c r="E1126" s="2"/>
      <c r="F1126" s="2"/>
      <c r="G1126" s="2"/>
      <c r="H1126" s="2"/>
      <c r="I1126" s="2"/>
    </row>
    <row r="1127" spans="1:9" ht="16.5" customHeight="1">
      <c r="A1127" s="50"/>
      <c r="B1127" s="2"/>
      <c r="C1127" s="2"/>
      <c r="D1127" s="2"/>
      <c r="E1127" s="2"/>
      <c r="F1127" s="2"/>
      <c r="G1127" s="2"/>
      <c r="H1127" s="2"/>
      <c r="I1127" s="2"/>
    </row>
    <row r="1128" spans="1:9" ht="16.5" customHeight="1">
      <c r="A1128" s="50"/>
      <c r="B1128" s="2"/>
      <c r="C1128" s="2"/>
      <c r="D1128" s="2"/>
      <c r="E1128" s="2"/>
      <c r="F1128" s="2"/>
      <c r="G1128" s="2"/>
      <c r="H1128" s="2"/>
      <c r="I1128" s="2"/>
    </row>
    <row r="1129" spans="1:9" ht="16.5" customHeight="1">
      <c r="A1129" s="50"/>
      <c r="B1129" s="2"/>
      <c r="C1129" s="2"/>
      <c r="D1129" s="2"/>
      <c r="E1129" s="2"/>
      <c r="F1129" s="2"/>
      <c r="G1129" s="2"/>
      <c r="H1129" s="2"/>
      <c r="I1129" s="2"/>
    </row>
    <row r="1130" spans="1:9" ht="16.5" customHeight="1">
      <c r="A1130" s="50"/>
      <c r="B1130" s="2"/>
      <c r="C1130" s="2"/>
      <c r="D1130" s="2"/>
      <c r="E1130" s="2"/>
      <c r="F1130" s="2"/>
      <c r="G1130" s="2"/>
      <c r="H1130" s="2"/>
      <c r="I1130" s="2"/>
    </row>
    <row r="1131" spans="1:9" ht="16.5" customHeight="1">
      <c r="A1131" s="50"/>
      <c r="B1131" s="2"/>
      <c r="C1131" s="2"/>
      <c r="D1131" s="2"/>
      <c r="E1131" s="2"/>
      <c r="F1131" s="2"/>
      <c r="G1131" s="2"/>
      <c r="H1131" s="2"/>
      <c r="I1131" s="2"/>
    </row>
    <row r="1132" spans="1:9" ht="16.5" customHeight="1">
      <c r="A1132" s="50"/>
      <c r="B1132" s="2"/>
      <c r="C1132" s="2"/>
      <c r="D1132" s="2"/>
      <c r="E1132" s="2"/>
      <c r="F1132" s="2"/>
      <c r="G1132" s="2"/>
      <c r="H1132" s="2"/>
      <c r="I1132" s="2"/>
    </row>
    <row r="1133" spans="1:9" ht="16.5" customHeight="1">
      <c r="A1133" s="50"/>
      <c r="B1133" s="2"/>
      <c r="C1133" s="2"/>
      <c r="D1133" s="2"/>
      <c r="E1133" s="2"/>
      <c r="F1133" s="2"/>
      <c r="G1133" s="2"/>
      <c r="H1133" s="2"/>
      <c r="I1133" s="2"/>
    </row>
    <row r="1134" spans="1:9" ht="16.5" customHeight="1">
      <c r="A1134" s="50"/>
      <c r="B1134" s="2"/>
      <c r="C1134" s="2"/>
      <c r="D1134" s="2"/>
      <c r="E1134" s="2"/>
      <c r="F1134" s="2"/>
      <c r="G1134" s="2"/>
      <c r="H1134" s="2"/>
      <c r="I1134" s="2"/>
    </row>
    <row r="1135" spans="1:9" ht="16.5" customHeight="1">
      <c r="A1135" s="50"/>
      <c r="B1135" s="2"/>
      <c r="C1135" s="2"/>
      <c r="D1135" s="2"/>
      <c r="E1135" s="2"/>
      <c r="F1135" s="2"/>
      <c r="G1135" s="2"/>
      <c r="H1135" s="2"/>
      <c r="I1135" s="2"/>
    </row>
    <row r="1136" spans="1:9" ht="16.5" customHeight="1">
      <c r="A1136" s="50"/>
      <c r="B1136" s="2"/>
      <c r="C1136" s="2"/>
      <c r="D1136" s="2"/>
      <c r="E1136" s="2"/>
      <c r="F1136" s="2"/>
      <c r="G1136" s="2"/>
      <c r="H1136" s="2"/>
      <c r="I1136" s="2"/>
    </row>
    <row r="1137" spans="1:9" ht="16.5" customHeight="1">
      <c r="A1137" s="50"/>
      <c r="B1137" s="2"/>
      <c r="C1137" s="2"/>
      <c r="D1137" s="2"/>
      <c r="E1137" s="2"/>
      <c r="F1137" s="2"/>
      <c r="G1137" s="2"/>
      <c r="H1137" s="2"/>
      <c r="I1137" s="2"/>
    </row>
    <row r="1138" spans="1:9" ht="16.5" customHeight="1">
      <c r="A1138" s="50"/>
      <c r="B1138" s="2"/>
      <c r="C1138" s="2"/>
      <c r="D1138" s="2"/>
      <c r="E1138" s="2"/>
      <c r="F1138" s="2"/>
      <c r="G1138" s="2"/>
      <c r="H1138" s="2"/>
      <c r="I1138" s="2"/>
    </row>
    <row r="1139" spans="1:9" ht="16.5" customHeight="1">
      <c r="A1139" s="50"/>
      <c r="B1139" s="2"/>
      <c r="C1139" s="2"/>
      <c r="D1139" s="2"/>
      <c r="E1139" s="2"/>
      <c r="F1139" s="2"/>
      <c r="G1139" s="2"/>
      <c r="H1139" s="2"/>
      <c r="I1139" s="2"/>
    </row>
    <row r="1140" spans="1:9" ht="16.5" customHeight="1">
      <c r="A1140" s="50"/>
      <c r="B1140" s="2"/>
      <c r="C1140" s="2"/>
      <c r="D1140" s="2"/>
      <c r="E1140" s="2"/>
      <c r="F1140" s="2"/>
      <c r="G1140" s="2"/>
      <c r="H1140" s="2"/>
      <c r="I1140" s="2"/>
    </row>
    <row r="1141" spans="1:9" ht="16.5" customHeight="1">
      <c r="A1141" s="50"/>
      <c r="B1141" s="2"/>
      <c r="C1141" s="2"/>
      <c r="D1141" s="2"/>
      <c r="E1141" s="2"/>
      <c r="F1141" s="2"/>
      <c r="G1141" s="2"/>
      <c r="H1141" s="2"/>
      <c r="I1141" s="2"/>
    </row>
    <row r="1142" spans="1:9" ht="16.5" customHeight="1">
      <c r="A1142" s="50"/>
      <c r="B1142" s="2"/>
      <c r="C1142" s="2"/>
      <c r="D1142" s="2"/>
      <c r="E1142" s="2"/>
      <c r="F1142" s="2"/>
      <c r="G1142" s="2"/>
      <c r="H1142" s="2"/>
      <c r="I1142" s="2"/>
    </row>
    <row r="1143" spans="1:9" ht="16.5" customHeight="1">
      <c r="A1143" s="50"/>
      <c r="B1143" s="2"/>
      <c r="C1143" s="2"/>
      <c r="D1143" s="2"/>
      <c r="E1143" s="2"/>
      <c r="F1143" s="2"/>
      <c r="G1143" s="2"/>
      <c r="H1143" s="2"/>
      <c r="I1143" s="2"/>
    </row>
    <row r="1144" spans="1:9" ht="16.5" customHeight="1">
      <c r="A1144" s="50"/>
      <c r="B1144" s="2"/>
      <c r="C1144" s="2"/>
      <c r="D1144" s="2"/>
      <c r="E1144" s="2"/>
      <c r="F1144" s="2"/>
      <c r="G1144" s="2"/>
      <c r="H1144" s="2"/>
      <c r="I1144" s="2"/>
    </row>
    <row r="1145" spans="1:9" ht="16.5" customHeight="1">
      <c r="A1145" s="50"/>
      <c r="B1145" s="2"/>
      <c r="C1145" s="2"/>
      <c r="D1145" s="2"/>
      <c r="E1145" s="2"/>
      <c r="F1145" s="2"/>
      <c r="G1145" s="2"/>
      <c r="H1145" s="2"/>
      <c r="I1145" s="2"/>
    </row>
    <row r="1146" spans="1:9" ht="16.5" customHeight="1">
      <c r="A1146" s="50"/>
      <c r="B1146" s="2"/>
      <c r="C1146" s="2"/>
      <c r="D1146" s="2"/>
      <c r="E1146" s="2"/>
      <c r="F1146" s="2"/>
      <c r="G1146" s="2"/>
      <c r="H1146" s="2"/>
      <c r="I1146" s="2"/>
    </row>
    <row r="1147" spans="1:9" ht="16.5" customHeight="1">
      <c r="A1147" s="50"/>
      <c r="B1147" s="2"/>
      <c r="C1147" s="2"/>
      <c r="D1147" s="2"/>
      <c r="E1147" s="2"/>
      <c r="F1147" s="2"/>
      <c r="G1147" s="2"/>
      <c r="H1147" s="2"/>
      <c r="I1147" s="2"/>
    </row>
    <row r="1148" spans="1:9" ht="16.5" customHeight="1">
      <c r="A1148" s="50"/>
      <c r="B1148" s="2"/>
      <c r="C1148" s="2"/>
      <c r="D1148" s="2"/>
      <c r="E1148" s="2"/>
      <c r="F1148" s="2"/>
      <c r="G1148" s="2"/>
      <c r="H1148" s="2"/>
      <c r="I1148" s="2"/>
    </row>
    <row r="1149" spans="1:9" ht="16.5" customHeight="1">
      <c r="A1149" s="50"/>
      <c r="B1149" s="2"/>
      <c r="C1149" s="2"/>
      <c r="D1149" s="2"/>
      <c r="E1149" s="2"/>
      <c r="F1149" s="2"/>
      <c r="G1149" s="2"/>
      <c r="H1149" s="2"/>
      <c r="I1149" s="2"/>
    </row>
    <row r="1150" spans="1:9" ht="16.5" customHeight="1">
      <c r="A1150" s="50"/>
      <c r="B1150" s="2"/>
      <c r="C1150" s="2"/>
      <c r="D1150" s="2"/>
      <c r="E1150" s="2"/>
      <c r="F1150" s="2"/>
      <c r="G1150" s="2"/>
      <c r="H1150" s="2"/>
      <c r="I1150" s="2"/>
    </row>
    <row r="1151" spans="1:9" ht="16.5" customHeight="1">
      <c r="A1151" s="50"/>
      <c r="B1151" s="2"/>
      <c r="C1151" s="2"/>
      <c r="D1151" s="2"/>
      <c r="E1151" s="2"/>
      <c r="F1151" s="2"/>
      <c r="G1151" s="2"/>
      <c r="H1151" s="2"/>
      <c r="I1151" s="2"/>
    </row>
    <row r="1152" spans="1:9" ht="16.5" customHeight="1">
      <c r="A1152" s="50"/>
      <c r="B1152" s="2"/>
      <c r="C1152" s="2"/>
      <c r="D1152" s="2"/>
      <c r="E1152" s="2"/>
      <c r="F1152" s="2"/>
      <c r="G1152" s="2"/>
      <c r="H1152" s="2"/>
      <c r="I1152" s="2"/>
    </row>
    <row r="1153" spans="1:9" ht="16.5" customHeight="1">
      <c r="A1153" s="50"/>
      <c r="B1153" s="2"/>
      <c r="C1153" s="2"/>
      <c r="D1153" s="2"/>
      <c r="E1153" s="2"/>
      <c r="F1153" s="2"/>
      <c r="G1153" s="2"/>
      <c r="H1153" s="2"/>
      <c r="I1153" s="2"/>
    </row>
    <row r="1154" spans="1:9" ht="16.5" customHeight="1">
      <c r="A1154" s="50"/>
      <c r="B1154" s="2"/>
      <c r="C1154" s="2"/>
      <c r="D1154" s="2"/>
      <c r="E1154" s="2"/>
      <c r="F1154" s="2"/>
      <c r="G1154" s="2"/>
      <c r="H1154" s="2"/>
      <c r="I1154" s="2"/>
    </row>
    <row r="1155" spans="1:9" ht="16.5" customHeight="1">
      <c r="A1155" s="50"/>
      <c r="B1155" s="2"/>
      <c r="C1155" s="2"/>
      <c r="D1155" s="2"/>
      <c r="E1155" s="2"/>
      <c r="F1155" s="2"/>
      <c r="G1155" s="2"/>
      <c r="H1155" s="2"/>
      <c r="I1155" s="2"/>
    </row>
    <row r="1156" spans="1:9" ht="16.5" customHeight="1">
      <c r="A1156" s="50"/>
      <c r="B1156" s="2"/>
      <c r="C1156" s="2"/>
      <c r="D1156" s="2"/>
      <c r="E1156" s="2"/>
      <c r="F1156" s="2"/>
      <c r="G1156" s="2"/>
      <c r="H1156" s="2"/>
      <c r="I1156" s="2"/>
    </row>
    <row r="1157" spans="1:9" ht="16.5" customHeight="1">
      <c r="A1157" s="50"/>
      <c r="B1157" s="2"/>
      <c r="C1157" s="2"/>
      <c r="D1157" s="2"/>
      <c r="E1157" s="2"/>
      <c r="F1157" s="2"/>
      <c r="G1157" s="2"/>
      <c r="H1157" s="2"/>
      <c r="I1157" s="2"/>
    </row>
    <row r="1158" spans="1:9" ht="16.5" customHeight="1">
      <c r="A1158" s="50"/>
      <c r="B1158" s="2"/>
      <c r="C1158" s="2"/>
      <c r="D1158" s="2"/>
      <c r="E1158" s="2"/>
      <c r="F1158" s="2"/>
      <c r="G1158" s="2"/>
      <c r="H1158" s="2"/>
      <c r="I1158" s="2"/>
    </row>
    <row r="1159" spans="1:9" ht="16.5" customHeight="1">
      <c r="A1159" s="50"/>
      <c r="B1159" s="2"/>
      <c r="C1159" s="2"/>
      <c r="D1159" s="2"/>
      <c r="E1159" s="2"/>
      <c r="F1159" s="2"/>
      <c r="G1159" s="2"/>
      <c r="H1159" s="2"/>
      <c r="I1159" s="2"/>
    </row>
    <row r="1160" spans="1:9" ht="16.5" customHeight="1">
      <c r="A1160" s="50"/>
      <c r="B1160" s="2"/>
      <c r="C1160" s="2"/>
      <c r="D1160" s="2"/>
      <c r="E1160" s="2"/>
      <c r="F1160" s="2"/>
      <c r="G1160" s="2"/>
      <c r="H1160" s="2"/>
      <c r="I1160" s="2"/>
    </row>
    <row r="1161" spans="1:9" ht="16.5" customHeight="1">
      <c r="A1161" s="50"/>
      <c r="B1161" s="2"/>
      <c r="C1161" s="2"/>
      <c r="D1161" s="2"/>
      <c r="E1161" s="2"/>
      <c r="F1161" s="2"/>
      <c r="G1161" s="2"/>
      <c r="H1161" s="2"/>
      <c r="I1161" s="2"/>
    </row>
    <row r="1162" spans="1:9" ht="16.5" customHeight="1">
      <c r="A1162" s="50"/>
      <c r="B1162" s="2"/>
      <c r="C1162" s="2"/>
      <c r="D1162" s="2"/>
      <c r="E1162" s="2"/>
      <c r="F1162" s="2"/>
      <c r="G1162" s="2"/>
      <c r="H1162" s="2"/>
      <c r="I1162" s="2"/>
    </row>
    <row r="1163" spans="1:9" ht="16.5" customHeight="1">
      <c r="A1163" s="50"/>
      <c r="B1163" s="2"/>
      <c r="C1163" s="2"/>
      <c r="D1163" s="2"/>
      <c r="E1163" s="2"/>
      <c r="F1163" s="2"/>
      <c r="G1163" s="2"/>
      <c r="H1163" s="2"/>
      <c r="I1163" s="2"/>
    </row>
    <row r="1164" spans="1:9" ht="16.5" customHeight="1">
      <c r="A1164" s="50"/>
      <c r="B1164" s="2"/>
      <c r="C1164" s="2"/>
      <c r="D1164" s="2"/>
      <c r="E1164" s="2"/>
      <c r="F1164" s="2"/>
      <c r="G1164" s="2"/>
      <c r="H1164" s="2"/>
      <c r="I1164" s="2"/>
    </row>
    <row r="1165" spans="1:9" ht="16.5" customHeight="1">
      <c r="A1165" s="50"/>
      <c r="B1165" s="2"/>
      <c r="C1165" s="2"/>
      <c r="D1165" s="2"/>
      <c r="E1165" s="2"/>
      <c r="F1165" s="2"/>
      <c r="G1165" s="2"/>
      <c r="H1165" s="2"/>
      <c r="I1165" s="2"/>
    </row>
    <row r="1166" spans="1:9" ht="16.5" customHeight="1">
      <c r="A1166" s="50"/>
      <c r="B1166" s="2"/>
      <c r="C1166" s="2"/>
      <c r="D1166" s="2"/>
      <c r="E1166" s="2"/>
      <c r="F1166" s="2"/>
      <c r="G1166" s="2"/>
      <c r="H1166" s="2"/>
      <c r="I1166" s="2"/>
    </row>
    <row r="1167" spans="1:9" ht="16.5" customHeight="1">
      <c r="A1167" s="50"/>
      <c r="B1167" s="2"/>
      <c r="C1167" s="2"/>
      <c r="D1167" s="2"/>
      <c r="E1167" s="2"/>
      <c r="F1167" s="2"/>
      <c r="G1167" s="2"/>
      <c r="H1167" s="2"/>
      <c r="I1167" s="2"/>
    </row>
    <row r="1168" spans="1:9" ht="16.5" customHeight="1">
      <c r="A1168" s="50"/>
      <c r="B1168" s="2"/>
      <c r="C1168" s="2"/>
      <c r="D1168" s="2"/>
      <c r="E1168" s="2"/>
      <c r="F1168" s="2"/>
      <c r="G1168" s="2"/>
      <c r="H1168" s="2"/>
      <c r="I1168" s="2"/>
    </row>
    <row r="1169" spans="1:9" ht="16.5" customHeight="1">
      <c r="A1169" s="50"/>
      <c r="B1169" s="2"/>
      <c r="C1169" s="2"/>
      <c r="D1169" s="2"/>
      <c r="E1169" s="2"/>
      <c r="F1169" s="2"/>
      <c r="G1169" s="2"/>
      <c r="H1169" s="2"/>
      <c r="I1169" s="2"/>
    </row>
    <row r="1170" spans="1:9" ht="16.5" customHeight="1">
      <c r="A1170" s="50"/>
      <c r="B1170" s="2"/>
      <c r="C1170" s="2"/>
      <c r="D1170" s="2"/>
      <c r="E1170" s="2"/>
      <c r="F1170" s="2"/>
      <c r="G1170" s="2"/>
      <c r="H1170" s="2"/>
      <c r="I1170" s="2"/>
    </row>
    <row r="1171" spans="1:9" ht="16.5" customHeight="1">
      <c r="A1171" s="50"/>
      <c r="B1171" s="2"/>
      <c r="C1171" s="2"/>
      <c r="D1171" s="2"/>
      <c r="E1171" s="2"/>
      <c r="F1171" s="2"/>
      <c r="G1171" s="2"/>
      <c r="H1171" s="2"/>
      <c r="I1171" s="2"/>
    </row>
    <row r="1172" spans="1:9" ht="16.5" customHeight="1">
      <c r="A1172" s="50"/>
      <c r="B1172" s="2"/>
      <c r="C1172" s="2"/>
      <c r="D1172" s="2"/>
      <c r="E1172" s="2"/>
      <c r="F1172" s="2"/>
      <c r="G1172" s="2"/>
      <c r="H1172" s="2"/>
      <c r="I1172" s="2"/>
    </row>
    <row r="1173" spans="1:9" ht="16.5" customHeight="1">
      <c r="A1173" s="50"/>
      <c r="B1173" s="2"/>
      <c r="C1173" s="2"/>
      <c r="D1173" s="2"/>
      <c r="E1173" s="2"/>
      <c r="F1173" s="2"/>
      <c r="G1173" s="2"/>
      <c r="H1173" s="2"/>
      <c r="I1173" s="2"/>
    </row>
    <row r="1174" spans="1:9" ht="16.5" customHeight="1">
      <c r="A1174" s="50"/>
      <c r="B1174" s="2"/>
      <c r="C1174" s="2"/>
      <c r="D1174" s="2"/>
      <c r="E1174" s="2"/>
      <c r="F1174" s="2"/>
      <c r="G1174" s="2"/>
      <c r="H1174" s="2"/>
      <c r="I1174" s="2"/>
    </row>
    <row r="1175" spans="1:9" ht="16.5" customHeight="1">
      <c r="A1175" s="50"/>
      <c r="B1175" s="2"/>
      <c r="C1175" s="2"/>
      <c r="D1175" s="2"/>
      <c r="E1175" s="2"/>
      <c r="F1175" s="2"/>
      <c r="G1175" s="2"/>
      <c r="H1175" s="2"/>
      <c r="I1175" s="2"/>
    </row>
    <row r="1176" spans="1:9" ht="16.5" customHeight="1">
      <c r="A1176" s="50"/>
      <c r="B1176" s="2"/>
      <c r="C1176" s="2"/>
      <c r="D1176" s="2"/>
      <c r="E1176" s="2"/>
      <c r="F1176" s="2"/>
      <c r="G1176" s="2"/>
      <c r="H1176" s="2"/>
      <c r="I1176" s="2"/>
    </row>
    <row r="1177" spans="1:9" ht="16.5" customHeight="1">
      <c r="A1177" s="50"/>
      <c r="B1177" s="2"/>
      <c r="C1177" s="2"/>
      <c r="D1177" s="2"/>
      <c r="E1177" s="2"/>
      <c r="F1177" s="2"/>
      <c r="G1177" s="2"/>
      <c r="H1177" s="2"/>
      <c r="I1177" s="2"/>
    </row>
    <row r="1178" spans="1:9" ht="16.5" customHeight="1">
      <c r="A1178" s="50"/>
      <c r="B1178" s="2"/>
      <c r="C1178" s="2"/>
      <c r="D1178" s="2"/>
      <c r="E1178" s="2"/>
      <c r="F1178" s="2"/>
      <c r="G1178" s="2"/>
      <c r="H1178" s="2"/>
      <c r="I1178" s="2"/>
    </row>
    <row r="1179" spans="1:9" ht="16.5" customHeight="1">
      <c r="A1179" s="50"/>
      <c r="B1179" s="2"/>
      <c r="C1179" s="2"/>
      <c r="D1179" s="2"/>
      <c r="E1179" s="2"/>
      <c r="F1179" s="2"/>
      <c r="G1179" s="2"/>
      <c r="H1179" s="2"/>
      <c r="I1179" s="2"/>
    </row>
    <row r="1180" spans="1:9" ht="16.5" customHeight="1">
      <c r="A1180" s="50"/>
      <c r="B1180" s="2"/>
      <c r="C1180" s="2"/>
      <c r="D1180" s="2"/>
      <c r="E1180" s="2"/>
      <c r="F1180" s="2"/>
      <c r="G1180" s="2"/>
      <c r="H1180" s="2"/>
      <c r="I1180" s="2"/>
    </row>
    <row r="1181" spans="1:9" ht="16.5" customHeight="1">
      <c r="A1181" s="50"/>
      <c r="B1181" s="2"/>
      <c r="C1181" s="2"/>
      <c r="D1181" s="2"/>
      <c r="E1181" s="2"/>
      <c r="F1181" s="2"/>
      <c r="G1181" s="2"/>
      <c r="H1181" s="2"/>
      <c r="I1181" s="2"/>
    </row>
    <row r="1182" spans="1:9" ht="16.5" customHeight="1">
      <c r="A1182" s="50"/>
      <c r="B1182" s="2"/>
      <c r="C1182" s="2"/>
      <c r="D1182" s="2"/>
      <c r="E1182" s="2"/>
      <c r="F1182" s="2"/>
      <c r="G1182" s="2"/>
      <c r="H1182" s="2"/>
      <c r="I1182" s="2"/>
    </row>
    <row r="1183" spans="1:9" ht="16.5" customHeight="1">
      <c r="A1183" s="50"/>
      <c r="B1183" s="2"/>
      <c r="C1183" s="2"/>
      <c r="D1183" s="2"/>
      <c r="E1183" s="2"/>
      <c r="F1183" s="2"/>
      <c r="G1183" s="2"/>
      <c r="H1183" s="2"/>
      <c r="I1183" s="2"/>
    </row>
    <row r="1184" spans="1:9" ht="16.5" customHeight="1">
      <c r="A1184" s="50"/>
      <c r="B1184" s="2"/>
      <c r="C1184" s="2"/>
      <c r="D1184" s="2"/>
      <c r="E1184" s="2"/>
      <c r="F1184" s="2"/>
      <c r="G1184" s="2"/>
      <c r="H1184" s="2"/>
      <c r="I1184" s="2"/>
    </row>
    <row r="1185" spans="1:9" ht="16.5" customHeight="1">
      <c r="A1185" s="50"/>
      <c r="B1185" s="2"/>
      <c r="C1185" s="2"/>
      <c r="D1185" s="2"/>
      <c r="E1185" s="2"/>
      <c r="F1185" s="2"/>
      <c r="G1185" s="2"/>
      <c r="H1185" s="2"/>
      <c r="I1185" s="2"/>
    </row>
    <row r="1186" spans="1:9" ht="16.5" customHeight="1">
      <c r="A1186" s="50"/>
      <c r="B1186" s="2"/>
      <c r="C1186" s="2"/>
      <c r="D1186" s="2"/>
      <c r="E1186" s="2"/>
      <c r="F1186" s="2"/>
      <c r="G1186" s="2"/>
      <c r="H1186" s="2"/>
      <c r="I1186" s="2"/>
    </row>
    <row r="1187" spans="1:9" ht="16.5" customHeight="1">
      <c r="A1187" s="50"/>
      <c r="B1187" s="2"/>
      <c r="C1187" s="2"/>
      <c r="D1187" s="2"/>
      <c r="E1187" s="2"/>
      <c r="F1187" s="2"/>
      <c r="G1187" s="2"/>
      <c r="H1187" s="2"/>
      <c r="I1187" s="2"/>
    </row>
    <row r="1188" spans="1:9" ht="16.5" customHeight="1">
      <c r="A1188" s="50"/>
      <c r="B1188" s="2"/>
      <c r="C1188" s="2"/>
      <c r="D1188" s="2"/>
      <c r="E1188" s="2"/>
      <c r="F1188" s="2"/>
      <c r="G1188" s="2"/>
      <c r="H1188" s="2"/>
      <c r="I1188" s="2"/>
    </row>
    <row r="1189" spans="1:9" ht="16.5" customHeight="1">
      <c r="A1189" s="50"/>
      <c r="B1189" s="2"/>
      <c r="C1189" s="2"/>
      <c r="D1189" s="2"/>
      <c r="E1189" s="2"/>
      <c r="F1189" s="2"/>
      <c r="G1189" s="2"/>
      <c r="H1189" s="2"/>
      <c r="I1189" s="2"/>
    </row>
    <row r="1190" spans="1:9" ht="16.5" customHeight="1">
      <c r="A1190" s="50"/>
      <c r="B1190" s="2"/>
      <c r="C1190" s="2"/>
      <c r="D1190" s="2"/>
      <c r="E1190" s="2"/>
      <c r="F1190" s="2"/>
      <c r="G1190" s="2"/>
      <c r="H1190" s="2"/>
      <c r="I1190" s="2"/>
    </row>
    <row r="1191" spans="1:9" ht="16.5" customHeight="1">
      <c r="A1191" s="50"/>
      <c r="B1191" s="2"/>
      <c r="C1191" s="2"/>
      <c r="D1191" s="2"/>
      <c r="E1191" s="2"/>
      <c r="F1191" s="2"/>
      <c r="G1191" s="2"/>
      <c r="H1191" s="2"/>
      <c r="I1191" s="2"/>
    </row>
    <row r="1192" spans="1:9" ht="16.5" customHeight="1">
      <c r="A1192" s="50"/>
      <c r="B1192" s="2"/>
      <c r="C1192" s="2"/>
      <c r="D1192" s="2"/>
      <c r="E1192" s="2"/>
      <c r="F1192" s="2"/>
      <c r="G1192" s="2"/>
      <c r="H1192" s="2"/>
      <c r="I1192" s="2"/>
    </row>
    <row r="1193" spans="1:9" ht="16.5" customHeight="1">
      <c r="A1193" s="50"/>
      <c r="B1193" s="2"/>
      <c r="C1193" s="2"/>
      <c r="D1193" s="2"/>
      <c r="E1193" s="2"/>
      <c r="F1193" s="2"/>
      <c r="G1193" s="2"/>
      <c r="H1193" s="2"/>
      <c r="I1193" s="2"/>
    </row>
    <row r="1194" spans="1:9" ht="16.5" customHeight="1">
      <c r="A1194" s="50"/>
      <c r="B1194" s="2"/>
      <c r="C1194" s="2"/>
      <c r="D1194" s="2"/>
      <c r="E1194" s="2"/>
      <c r="F1194" s="2"/>
      <c r="G1194" s="2"/>
      <c r="H1194" s="2"/>
      <c r="I1194" s="2"/>
    </row>
    <row r="1195" spans="1:9" ht="16.5" customHeight="1">
      <c r="A1195" s="50"/>
      <c r="B1195" s="2"/>
      <c r="C1195" s="2"/>
      <c r="D1195" s="2"/>
      <c r="E1195" s="2"/>
      <c r="F1195" s="2"/>
      <c r="G1195" s="2"/>
      <c r="H1195" s="2"/>
      <c r="I1195" s="2"/>
    </row>
    <row r="1196" spans="1:9" ht="16.5" customHeight="1">
      <c r="A1196" s="50"/>
      <c r="B1196" s="2"/>
      <c r="C1196" s="2"/>
      <c r="D1196" s="2"/>
      <c r="E1196" s="2"/>
      <c r="F1196" s="2"/>
      <c r="G1196" s="2"/>
      <c r="H1196" s="2"/>
      <c r="I1196" s="2"/>
    </row>
    <row r="1197" spans="1:9" ht="16.5" customHeight="1">
      <c r="A1197" s="50"/>
      <c r="B1197" s="2"/>
      <c r="C1197" s="2"/>
      <c r="D1197" s="2"/>
      <c r="E1197" s="2"/>
      <c r="F1197" s="2"/>
      <c r="G1197" s="2"/>
      <c r="H1197" s="2"/>
      <c r="I1197" s="2"/>
    </row>
    <row r="1198" spans="1:9" ht="16.5" customHeight="1">
      <c r="A1198" s="50"/>
      <c r="B1198" s="2"/>
      <c r="C1198" s="2"/>
      <c r="D1198" s="2"/>
      <c r="E1198" s="2"/>
      <c r="F1198" s="2"/>
      <c r="G1198" s="2"/>
      <c r="H1198" s="2"/>
      <c r="I1198" s="2"/>
    </row>
    <row r="1199" spans="1:9" ht="16.5" customHeight="1">
      <c r="A1199" s="50"/>
      <c r="B1199" s="2"/>
      <c r="C1199" s="2"/>
      <c r="D1199" s="2"/>
      <c r="E1199" s="2"/>
      <c r="F1199" s="2"/>
      <c r="G1199" s="2"/>
      <c r="H1199" s="2"/>
      <c r="I1199" s="2"/>
    </row>
    <row r="1200" spans="1:9" ht="16.5" customHeight="1">
      <c r="A1200" s="50"/>
      <c r="B1200" s="2"/>
      <c r="C1200" s="2"/>
      <c r="D1200" s="2"/>
      <c r="E1200" s="2"/>
      <c r="F1200" s="2"/>
      <c r="G1200" s="2"/>
      <c r="H1200" s="2"/>
      <c r="I1200" s="2"/>
    </row>
    <row r="1201" spans="1:9" ht="16.5" customHeight="1">
      <c r="A1201" s="50"/>
      <c r="B1201" s="2"/>
      <c r="C1201" s="2"/>
      <c r="D1201" s="2"/>
      <c r="E1201" s="2"/>
      <c r="F1201" s="2"/>
      <c r="G1201" s="2"/>
      <c r="H1201" s="2"/>
      <c r="I1201" s="2"/>
    </row>
    <row r="1202" spans="1:9" ht="16.5" customHeight="1">
      <c r="A1202" s="50"/>
      <c r="B1202" s="2"/>
      <c r="C1202" s="2"/>
      <c r="D1202" s="2"/>
      <c r="E1202" s="2"/>
      <c r="F1202" s="2"/>
      <c r="G1202" s="2"/>
      <c r="H1202" s="2"/>
      <c r="I1202" s="2"/>
    </row>
    <row r="1203" spans="1:9" ht="16.5" customHeight="1">
      <c r="A1203" s="50"/>
      <c r="B1203" s="2"/>
      <c r="C1203" s="2"/>
      <c r="D1203" s="2"/>
      <c r="E1203" s="2"/>
      <c r="F1203" s="2"/>
      <c r="G1203" s="2"/>
      <c r="H1203" s="2"/>
      <c r="I1203" s="2"/>
    </row>
    <row r="1204" spans="1:9" ht="16.5" customHeight="1">
      <c r="A1204" s="50"/>
      <c r="B1204" s="2"/>
      <c r="C1204" s="2"/>
      <c r="D1204" s="2"/>
      <c r="E1204" s="2"/>
      <c r="F1204" s="2"/>
      <c r="G1204" s="2"/>
      <c r="H1204" s="2"/>
      <c r="I1204" s="2"/>
    </row>
    <row r="1205" spans="1:9" ht="16.5" customHeight="1">
      <c r="A1205" s="50"/>
      <c r="B1205" s="2"/>
      <c r="C1205" s="2"/>
      <c r="D1205" s="2"/>
      <c r="E1205" s="2"/>
      <c r="F1205" s="2"/>
      <c r="G1205" s="2"/>
      <c r="H1205" s="2"/>
      <c r="I1205" s="2"/>
    </row>
    <row r="1206" spans="1:9" ht="16.5" customHeight="1">
      <c r="A1206" s="50"/>
      <c r="B1206" s="2"/>
      <c r="C1206" s="2"/>
      <c r="D1206" s="2"/>
      <c r="E1206" s="2"/>
      <c r="F1206" s="2"/>
      <c r="G1206" s="2"/>
      <c r="H1206" s="2"/>
      <c r="I1206" s="2"/>
    </row>
    <row r="1207" spans="1:9" ht="16.5" customHeight="1">
      <c r="A1207" s="50"/>
      <c r="B1207" s="2"/>
      <c r="C1207" s="2"/>
      <c r="D1207" s="2"/>
      <c r="E1207" s="2"/>
      <c r="F1207" s="2"/>
      <c r="G1207" s="2"/>
      <c r="H1207" s="2"/>
      <c r="I1207" s="2"/>
    </row>
    <row r="1208" spans="1:9" ht="16.5" customHeight="1">
      <c r="A1208" s="50"/>
      <c r="B1208" s="2"/>
      <c r="C1208" s="2"/>
      <c r="D1208" s="2"/>
      <c r="E1208" s="2"/>
      <c r="F1208" s="2"/>
      <c r="G1208" s="2"/>
      <c r="H1208" s="2"/>
      <c r="I1208" s="2"/>
    </row>
    <row r="1209" spans="1:9" ht="16.5" customHeight="1">
      <c r="A1209" s="50"/>
      <c r="B1209" s="2"/>
      <c r="C1209" s="2"/>
      <c r="D1209" s="2"/>
      <c r="E1209" s="2"/>
      <c r="F1209" s="2"/>
      <c r="G1209" s="2"/>
      <c r="H1209" s="2"/>
      <c r="I1209" s="2"/>
    </row>
    <row r="1210" spans="1:9" ht="16.5" customHeight="1">
      <c r="A1210" s="50"/>
      <c r="B1210" s="2"/>
      <c r="C1210" s="2"/>
      <c r="D1210" s="2"/>
      <c r="E1210" s="2"/>
      <c r="F1210" s="2"/>
      <c r="G1210" s="2"/>
      <c r="H1210" s="2"/>
      <c r="I1210" s="2"/>
    </row>
    <row r="1211" spans="1:9" ht="16.5" customHeight="1">
      <c r="A1211" s="50"/>
      <c r="B1211" s="2"/>
      <c r="C1211" s="2"/>
      <c r="D1211" s="2"/>
      <c r="E1211" s="2"/>
      <c r="F1211" s="2"/>
      <c r="G1211" s="2"/>
      <c r="H1211" s="2"/>
      <c r="I1211" s="2"/>
    </row>
    <row r="1212" spans="1:9" ht="16.5" customHeight="1">
      <c r="A1212" s="50"/>
      <c r="B1212" s="2"/>
      <c r="C1212" s="2"/>
      <c r="D1212" s="2"/>
      <c r="E1212" s="2"/>
      <c r="F1212" s="2"/>
      <c r="G1212" s="2"/>
      <c r="H1212" s="2"/>
      <c r="I1212" s="2"/>
    </row>
    <row r="1213" spans="1:9" ht="16.5" customHeight="1">
      <c r="A1213" s="50"/>
      <c r="B1213" s="2"/>
      <c r="C1213" s="2"/>
      <c r="D1213" s="2"/>
      <c r="E1213" s="2"/>
      <c r="F1213" s="2"/>
      <c r="G1213" s="2"/>
      <c r="H1213" s="2"/>
      <c r="I1213" s="2"/>
    </row>
    <row r="1214" spans="1:9" ht="16.5" customHeight="1">
      <c r="A1214" s="50"/>
      <c r="B1214" s="2"/>
      <c r="C1214" s="2"/>
      <c r="D1214" s="2"/>
      <c r="E1214" s="2"/>
      <c r="F1214" s="2"/>
      <c r="G1214" s="2"/>
      <c r="H1214" s="2"/>
      <c r="I1214" s="2"/>
    </row>
    <row r="1215" spans="1:9" ht="16.5" customHeight="1">
      <c r="A1215" s="50"/>
      <c r="B1215" s="2"/>
      <c r="C1215" s="2"/>
      <c r="D1215" s="2"/>
      <c r="E1215" s="2"/>
      <c r="F1215" s="2"/>
      <c r="G1215" s="2"/>
      <c r="H1215" s="2"/>
      <c r="I1215" s="2"/>
    </row>
    <row r="1216" spans="1:9" ht="16.5" customHeight="1">
      <c r="A1216" s="50"/>
      <c r="B1216" s="2"/>
      <c r="C1216" s="2"/>
      <c r="D1216" s="2"/>
      <c r="E1216" s="2"/>
      <c r="F1216" s="2"/>
      <c r="G1216" s="2"/>
      <c r="H1216" s="2"/>
      <c r="I1216" s="2"/>
    </row>
    <row r="1217" spans="1:9" ht="16.5" customHeight="1">
      <c r="A1217" s="50"/>
      <c r="B1217" s="2"/>
      <c r="C1217" s="2"/>
      <c r="D1217" s="2"/>
      <c r="E1217" s="2"/>
      <c r="F1217" s="2"/>
      <c r="G1217" s="2"/>
      <c r="H1217" s="2"/>
      <c r="I1217" s="2"/>
    </row>
    <row r="1218" spans="1:9" ht="16.5" customHeight="1">
      <c r="A1218" s="50"/>
      <c r="B1218" s="2"/>
      <c r="C1218" s="2"/>
      <c r="D1218" s="2"/>
      <c r="E1218" s="2"/>
      <c r="F1218" s="2"/>
      <c r="G1218" s="2"/>
      <c r="H1218" s="2"/>
      <c r="I1218" s="2"/>
    </row>
    <row r="1219" spans="1:9" ht="16.5" customHeight="1">
      <c r="A1219" s="50"/>
      <c r="B1219" s="2"/>
      <c r="C1219" s="2"/>
      <c r="D1219" s="2"/>
      <c r="E1219" s="2"/>
      <c r="F1219" s="2"/>
      <c r="G1219" s="2"/>
      <c r="H1219" s="2"/>
      <c r="I1219" s="2"/>
    </row>
    <row r="1220" spans="1:9" ht="16.5" customHeight="1">
      <c r="A1220" s="50"/>
      <c r="B1220" s="2"/>
      <c r="C1220" s="2"/>
      <c r="D1220" s="2"/>
      <c r="E1220" s="2"/>
      <c r="F1220" s="2"/>
      <c r="G1220" s="2"/>
      <c r="H1220" s="2"/>
      <c r="I1220" s="2"/>
    </row>
    <row r="1221" spans="1:9" ht="16.5" customHeight="1">
      <c r="A1221" s="50"/>
      <c r="B1221" s="2"/>
      <c r="C1221" s="2"/>
      <c r="D1221" s="2"/>
      <c r="E1221" s="2"/>
      <c r="F1221" s="2"/>
      <c r="G1221" s="2"/>
      <c r="H1221" s="2"/>
      <c r="I1221" s="2"/>
    </row>
    <row r="1222" spans="1:9" ht="16.5" customHeight="1">
      <c r="A1222" s="50"/>
      <c r="B1222" s="2"/>
      <c r="C1222" s="2"/>
      <c r="D1222" s="2"/>
      <c r="E1222" s="2"/>
      <c r="F1222" s="2"/>
      <c r="G1222" s="2"/>
      <c r="H1222" s="2"/>
      <c r="I1222" s="2"/>
    </row>
    <row r="1223" spans="1:9" ht="16.5" customHeight="1">
      <c r="A1223" s="50"/>
      <c r="B1223" s="2"/>
      <c r="C1223" s="2"/>
      <c r="D1223" s="2"/>
      <c r="E1223" s="2"/>
      <c r="F1223" s="2"/>
      <c r="G1223" s="2"/>
      <c r="H1223" s="2"/>
      <c r="I1223" s="2"/>
    </row>
    <row r="1224" spans="1:9" ht="16.5" customHeight="1">
      <c r="A1224" s="50"/>
      <c r="B1224" s="2"/>
      <c r="C1224" s="2"/>
      <c r="D1224" s="2"/>
      <c r="E1224" s="2"/>
      <c r="F1224" s="2"/>
      <c r="G1224" s="2"/>
      <c r="H1224" s="2"/>
      <c r="I1224" s="2"/>
    </row>
    <row r="1225" spans="1:9" ht="16.5" customHeight="1">
      <c r="A1225" s="50"/>
      <c r="B1225" s="2"/>
      <c r="C1225" s="2"/>
      <c r="D1225" s="2"/>
      <c r="E1225" s="2"/>
      <c r="F1225" s="2"/>
      <c r="G1225" s="2"/>
      <c r="H1225" s="2"/>
      <c r="I1225" s="2"/>
    </row>
    <row r="1226" spans="1:9" ht="16.5" customHeight="1">
      <c r="A1226" s="50"/>
      <c r="B1226" s="2"/>
      <c r="C1226" s="2"/>
      <c r="D1226" s="2"/>
      <c r="E1226" s="2"/>
      <c r="F1226" s="2"/>
      <c r="G1226" s="2"/>
      <c r="H1226" s="2"/>
      <c r="I1226" s="2"/>
    </row>
    <row r="1227" spans="1:9" ht="16.5" customHeight="1">
      <c r="A1227" s="50"/>
      <c r="B1227" s="2"/>
      <c r="C1227" s="2"/>
      <c r="D1227" s="2"/>
      <c r="E1227" s="2"/>
      <c r="F1227" s="2"/>
      <c r="G1227" s="2"/>
      <c r="H1227" s="2"/>
      <c r="I1227" s="2"/>
    </row>
    <row r="1228" spans="1:9" ht="16.5" customHeight="1">
      <c r="A1228" s="50"/>
      <c r="B1228" s="2"/>
      <c r="C1228" s="2"/>
      <c r="D1228" s="2"/>
      <c r="E1228" s="2"/>
      <c r="F1228" s="2"/>
      <c r="G1228" s="2"/>
      <c r="H1228" s="2"/>
      <c r="I1228" s="2"/>
    </row>
    <row r="1229" spans="1:9" ht="16.5" customHeight="1">
      <c r="A1229" s="50"/>
      <c r="B1229" s="2"/>
      <c r="C1229" s="2"/>
      <c r="D1229" s="2"/>
      <c r="E1229" s="2"/>
      <c r="F1229" s="2"/>
      <c r="G1229" s="2"/>
      <c r="H1229" s="2"/>
      <c r="I1229" s="2"/>
    </row>
    <row r="1230" spans="1:9" ht="16.5" customHeight="1">
      <c r="A1230" s="50"/>
      <c r="B1230" s="2"/>
      <c r="C1230" s="2"/>
      <c r="D1230" s="2"/>
      <c r="E1230" s="2"/>
      <c r="F1230" s="2"/>
      <c r="G1230" s="2"/>
      <c r="H1230" s="2"/>
      <c r="I1230" s="2"/>
    </row>
    <row r="1231" spans="1:9" ht="16.5" customHeight="1">
      <c r="A1231" s="50"/>
      <c r="B1231" s="2"/>
      <c r="C1231" s="2"/>
      <c r="D1231" s="2"/>
      <c r="E1231" s="2"/>
      <c r="F1231" s="2"/>
      <c r="G1231" s="2"/>
      <c r="H1231" s="2"/>
      <c r="I1231" s="2"/>
    </row>
    <row r="1232" spans="1:9" ht="16.5" customHeight="1">
      <c r="A1232" s="50"/>
      <c r="B1232" s="2"/>
      <c r="C1232" s="2"/>
      <c r="D1232" s="2"/>
      <c r="E1232" s="2"/>
      <c r="F1232" s="2"/>
      <c r="G1232" s="2"/>
      <c r="H1232" s="2"/>
      <c r="I1232" s="2"/>
    </row>
    <row r="1233" spans="1:9" ht="16.5" customHeight="1">
      <c r="A1233" s="50"/>
      <c r="B1233" s="2"/>
      <c r="C1233" s="2"/>
      <c r="D1233" s="2"/>
      <c r="E1233" s="2"/>
      <c r="F1233" s="2"/>
      <c r="G1233" s="2"/>
      <c r="H1233" s="2"/>
      <c r="I1233" s="2"/>
    </row>
    <row r="1234" spans="1:9" ht="16.5" customHeight="1">
      <c r="A1234" s="50"/>
      <c r="B1234" s="2"/>
      <c r="C1234" s="2"/>
      <c r="D1234" s="2"/>
      <c r="E1234" s="2"/>
      <c r="F1234" s="2"/>
      <c r="G1234" s="2"/>
      <c r="H1234" s="2"/>
      <c r="I1234" s="2"/>
    </row>
    <row r="1235" spans="1:9" ht="16.5" customHeight="1">
      <c r="A1235" s="50"/>
      <c r="B1235" s="2"/>
      <c r="C1235" s="2"/>
      <c r="D1235" s="2"/>
      <c r="E1235" s="2"/>
      <c r="F1235" s="2"/>
      <c r="G1235" s="2"/>
      <c r="H1235" s="2"/>
      <c r="I1235" s="2"/>
    </row>
    <row r="1236" spans="1:9" ht="16.5" customHeight="1">
      <c r="A1236" s="50"/>
      <c r="B1236" s="2"/>
      <c r="C1236" s="2"/>
      <c r="D1236" s="2"/>
      <c r="E1236" s="2"/>
      <c r="F1236" s="2"/>
      <c r="G1236" s="2"/>
      <c r="H1236" s="2"/>
      <c r="I1236" s="2"/>
    </row>
    <row r="1237" spans="1:9" ht="16.5" customHeight="1">
      <c r="A1237" s="50"/>
      <c r="B1237" s="2"/>
      <c r="C1237" s="2"/>
      <c r="D1237" s="2"/>
      <c r="E1237" s="2"/>
      <c r="F1237" s="2"/>
      <c r="G1237" s="2"/>
      <c r="H1237" s="2"/>
      <c r="I1237" s="2"/>
    </row>
    <row r="1238" spans="1:9" ht="16.5" customHeight="1">
      <c r="A1238" s="50"/>
      <c r="B1238" s="2"/>
      <c r="C1238" s="2"/>
      <c r="D1238" s="2"/>
      <c r="E1238" s="2"/>
      <c r="F1238" s="2"/>
      <c r="G1238" s="2"/>
      <c r="H1238" s="2"/>
      <c r="I1238" s="2"/>
    </row>
    <row r="1239" spans="1:9" ht="16.5" customHeight="1">
      <c r="A1239" s="50"/>
      <c r="B1239" s="2"/>
      <c r="C1239" s="2"/>
      <c r="D1239" s="2"/>
      <c r="E1239" s="2"/>
      <c r="F1239" s="2"/>
      <c r="G1239" s="2"/>
      <c r="H1239" s="2"/>
      <c r="I1239" s="2"/>
    </row>
    <row r="1240" spans="1:9" ht="16.5" customHeight="1">
      <c r="A1240" s="50"/>
      <c r="B1240" s="2"/>
      <c r="C1240" s="2"/>
      <c r="D1240" s="2"/>
      <c r="E1240" s="2"/>
      <c r="F1240" s="2"/>
      <c r="G1240" s="2"/>
      <c r="H1240" s="2"/>
      <c r="I1240" s="2"/>
    </row>
    <row r="1241" spans="1:9" ht="16.5" customHeight="1">
      <c r="A1241" s="50"/>
      <c r="B1241" s="2"/>
      <c r="C1241" s="2"/>
      <c r="D1241" s="2"/>
      <c r="E1241" s="2"/>
      <c r="F1241" s="2"/>
      <c r="G1241" s="2"/>
      <c r="H1241" s="2"/>
      <c r="I1241" s="2"/>
    </row>
    <row r="1242" spans="1:9" ht="16.5" customHeight="1">
      <c r="A1242" s="50"/>
      <c r="B1242" s="2"/>
      <c r="C1242" s="2"/>
      <c r="D1242" s="2"/>
      <c r="E1242" s="2"/>
      <c r="F1242" s="2"/>
      <c r="G1242" s="2"/>
      <c r="H1242" s="2"/>
      <c r="I1242" s="2"/>
    </row>
    <row r="1243" spans="1:9" ht="16.5" customHeight="1">
      <c r="A1243" s="50"/>
      <c r="B1243" s="2"/>
      <c r="C1243" s="2"/>
      <c r="D1243" s="2"/>
      <c r="E1243" s="2"/>
      <c r="F1243" s="2"/>
      <c r="G1243" s="2"/>
      <c r="H1243" s="2"/>
      <c r="I1243" s="2"/>
    </row>
    <row r="1244" spans="1:9" ht="16.5" customHeight="1">
      <c r="A1244" s="50"/>
      <c r="B1244" s="2"/>
      <c r="C1244" s="2"/>
      <c r="D1244" s="2"/>
      <c r="E1244" s="2"/>
      <c r="F1244" s="2"/>
      <c r="G1244" s="2"/>
      <c r="H1244" s="2"/>
      <c r="I1244" s="2"/>
    </row>
    <row r="1245" spans="1:9" ht="16.5" customHeight="1">
      <c r="A1245" s="50"/>
      <c r="B1245" s="2"/>
      <c r="C1245" s="2"/>
      <c r="D1245" s="2"/>
      <c r="E1245" s="2"/>
      <c r="F1245" s="2"/>
      <c r="G1245" s="2"/>
      <c r="H1245" s="2"/>
      <c r="I1245" s="2"/>
    </row>
    <row r="1246" spans="1:9" ht="16.5" customHeight="1">
      <c r="A1246" s="50"/>
      <c r="B1246" s="2"/>
      <c r="C1246" s="2"/>
      <c r="D1246" s="2"/>
      <c r="E1246" s="2"/>
      <c r="F1246" s="2"/>
      <c r="G1246" s="2"/>
      <c r="H1246" s="2"/>
      <c r="I1246" s="2"/>
    </row>
    <row r="1247" spans="1:9" ht="16.5" customHeight="1">
      <c r="A1247" s="50"/>
      <c r="B1247" s="2"/>
      <c r="C1247" s="2"/>
      <c r="D1247" s="2"/>
      <c r="E1247" s="2"/>
      <c r="F1247" s="2"/>
      <c r="G1247" s="2"/>
      <c r="H1247" s="2"/>
      <c r="I1247" s="2"/>
    </row>
    <row r="1248" spans="1:9" ht="16.5" customHeight="1">
      <c r="A1248" s="50"/>
      <c r="B1248" s="2"/>
      <c r="C1248" s="2"/>
      <c r="D1248" s="2"/>
      <c r="E1248" s="2"/>
      <c r="F1248" s="2"/>
      <c r="G1248" s="2"/>
      <c r="H1248" s="2"/>
      <c r="I1248" s="2"/>
    </row>
    <row r="1249" spans="1:9" ht="16.5" customHeight="1">
      <c r="A1249" s="50"/>
      <c r="B1249" s="2"/>
      <c r="C1249" s="2"/>
      <c r="D1249" s="2"/>
      <c r="E1249" s="2"/>
      <c r="F1249" s="2"/>
      <c r="G1249" s="2"/>
      <c r="H1249" s="2"/>
      <c r="I1249" s="2"/>
    </row>
    <row r="1250" spans="1:9" ht="16.5" customHeight="1">
      <c r="A1250" s="50"/>
      <c r="B1250" s="2"/>
      <c r="C1250" s="2"/>
      <c r="D1250" s="2"/>
      <c r="E1250" s="2"/>
      <c r="F1250" s="2"/>
      <c r="G1250" s="2"/>
      <c r="H1250" s="2"/>
      <c r="I1250" s="2"/>
    </row>
    <row r="1251" spans="1:9" ht="16.5" customHeight="1">
      <c r="A1251" s="50"/>
      <c r="B1251" s="2"/>
      <c r="C1251" s="2"/>
      <c r="D1251" s="2"/>
      <c r="E1251" s="2"/>
      <c r="F1251" s="2"/>
      <c r="G1251" s="2"/>
      <c r="H1251" s="2"/>
      <c r="I1251" s="2"/>
    </row>
    <row r="1252" spans="1:9" ht="16.5" customHeight="1">
      <c r="A1252" s="50"/>
      <c r="B1252" s="2"/>
      <c r="C1252" s="2"/>
      <c r="D1252" s="2"/>
      <c r="E1252" s="2"/>
      <c r="F1252" s="2"/>
      <c r="G1252" s="2"/>
      <c r="H1252" s="2"/>
      <c r="I1252" s="2"/>
    </row>
    <row r="1253" spans="1:9" ht="16.5" customHeight="1">
      <c r="A1253" s="50"/>
      <c r="B1253" s="2"/>
      <c r="C1253" s="2"/>
      <c r="D1253" s="2"/>
      <c r="E1253" s="2"/>
      <c r="F1253" s="2"/>
      <c r="G1253" s="2"/>
      <c r="H1253" s="2"/>
      <c r="I1253" s="2"/>
    </row>
    <row r="1254" spans="1:9" ht="16.5" customHeight="1">
      <c r="A1254" s="50"/>
      <c r="B1254" s="2"/>
      <c r="C1254" s="2"/>
      <c r="D1254" s="2"/>
      <c r="E1254" s="2"/>
      <c r="F1254" s="2"/>
      <c r="G1254" s="2"/>
      <c r="H1254" s="2"/>
      <c r="I1254" s="2"/>
    </row>
    <row r="1255" spans="1:9" ht="16.5" customHeight="1">
      <c r="A1255" s="50"/>
      <c r="B1255" s="2"/>
      <c r="C1255" s="2"/>
      <c r="D1255" s="2"/>
      <c r="E1255" s="2"/>
      <c r="F1255" s="2"/>
      <c r="G1255" s="2"/>
      <c r="H1255" s="2"/>
      <c r="I1255" s="2"/>
    </row>
    <row r="1256" spans="1:9" ht="16.5" customHeight="1">
      <c r="A1256" s="50"/>
      <c r="B1256" s="2"/>
      <c r="C1256" s="2"/>
      <c r="D1256" s="2"/>
      <c r="E1256" s="2"/>
      <c r="F1256" s="2"/>
      <c r="G1256" s="2"/>
      <c r="H1256" s="2"/>
      <c r="I1256" s="2"/>
    </row>
    <row r="1257" spans="1:9" ht="16.5" customHeight="1">
      <c r="A1257" s="50"/>
      <c r="B1257" s="2"/>
      <c r="C1257" s="2"/>
      <c r="D1257" s="2"/>
      <c r="E1257" s="2"/>
      <c r="F1257" s="2"/>
      <c r="G1257" s="2"/>
      <c r="H1257" s="2"/>
      <c r="I1257" s="2"/>
    </row>
    <row r="1258" spans="1:9" ht="16.5" customHeight="1">
      <c r="A1258" s="50"/>
      <c r="B1258" s="2"/>
      <c r="C1258" s="2"/>
      <c r="D1258" s="2"/>
      <c r="E1258" s="2"/>
      <c r="F1258" s="2"/>
      <c r="G1258" s="2"/>
      <c r="H1258" s="2"/>
      <c r="I1258" s="2"/>
    </row>
    <row r="1259" spans="1:9" ht="16.5" customHeight="1">
      <c r="A1259" s="50"/>
      <c r="B1259" s="2"/>
      <c r="C1259" s="2"/>
      <c r="D1259" s="2"/>
      <c r="E1259" s="2"/>
      <c r="F1259" s="2"/>
      <c r="G1259" s="2"/>
      <c r="H1259" s="2"/>
      <c r="I1259" s="2"/>
    </row>
    <row r="1260" spans="1:9" ht="16.5" customHeight="1">
      <c r="A1260" s="50"/>
      <c r="B1260" s="2"/>
      <c r="C1260" s="2"/>
      <c r="D1260" s="2"/>
      <c r="E1260" s="2"/>
      <c r="F1260" s="2"/>
      <c r="G1260" s="2"/>
      <c r="H1260" s="2"/>
      <c r="I1260" s="2"/>
    </row>
    <row r="1261" spans="1:9" ht="16.5" customHeight="1">
      <c r="A1261" s="50"/>
      <c r="B1261" s="2"/>
      <c r="C1261" s="2"/>
      <c r="D1261" s="2"/>
      <c r="E1261" s="2"/>
      <c r="F1261" s="2"/>
      <c r="G1261" s="2"/>
      <c r="H1261" s="2"/>
      <c r="I1261" s="2"/>
    </row>
    <row r="1262" spans="1:9" ht="16.5" customHeight="1">
      <c r="A1262" s="50"/>
      <c r="B1262" s="2"/>
      <c r="C1262" s="2"/>
      <c r="D1262" s="2"/>
      <c r="E1262" s="2"/>
      <c r="F1262" s="2"/>
      <c r="G1262" s="2"/>
      <c r="H1262" s="2"/>
      <c r="I1262" s="2"/>
    </row>
    <row r="1263" spans="1:9" ht="16.5" customHeight="1">
      <c r="A1263" s="50"/>
      <c r="B1263" s="2"/>
      <c r="C1263" s="2"/>
      <c r="D1263" s="2"/>
      <c r="E1263" s="2"/>
      <c r="F1263" s="2"/>
      <c r="G1263" s="2"/>
      <c r="H1263" s="2"/>
      <c r="I1263" s="2"/>
    </row>
    <row r="1264" spans="1:9" ht="16.5" customHeight="1">
      <c r="A1264" s="50"/>
      <c r="B1264" s="2"/>
      <c r="C1264" s="2"/>
      <c r="D1264" s="2"/>
      <c r="E1264" s="2"/>
      <c r="F1264" s="2"/>
      <c r="G1264" s="2"/>
      <c r="H1264" s="2"/>
      <c r="I1264" s="2"/>
    </row>
    <row r="1265" spans="1:9" ht="16.5" customHeight="1">
      <c r="A1265" s="50"/>
      <c r="B1265" s="2"/>
      <c r="C1265" s="2"/>
      <c r="D1265" s="2"/>
      <c r="E1265" s="2"/>
      <c r="F1265" s="2"/>
      <c r="G1265" s="2"/>
      <c r="H1265" s="2"/>
      <c r="I1265" s="2"/>
    </row>
    <row r="1266" spans="1:9" ht="16.5" customHeight="1">
      <c r="A1266" s="50"/>
      <c r="B1266" s="2"/>
      <c r="C1266" s="2"/>
      <c r="D1266" s="2"/>
      <c r="E1266" s="2"/>
      <c r="F1266" s="2"/>
      <c r="G1266" s="2"/>
      <c r="H1266" s="2"/>
      <c r="I1266" s="2"/>
    </row>
    <row r="1267" spans="1:9" ht="16.5" customHeight="1">
      <c r="A1267" s="50"/>
      <c r="B1267" s="2"/>
      <c r="C1267" s="2"/>
      <c r="D1267" s="2"/>
      <c r="E1267" s="2"/>
      <c r="F1267" s="2"/>
      <c r="G1267" s="2"/>
      <c r="H1267" s="2"/>
      <c r="I1267" s="2"/>
    </row>
    <row r="1268" spans="1:9" ht="16.5" customHeight="1">
      <c r="A1268" s="50"/>
      <c r="B1268" s="2"/>
      <c r="C1268" s="2"/>
      <c r="D1268" s="2"/>
      <c r="E1268" s="2"/>
      <c r="F1268" s="2"/>
      <c r="G1268" s="2"/>
      <c r="H1268" s="2"/>
      <c r="I1268" s="2"/>
    </row>
    <row r="1269" spans="1:9" ht="16.5" customHeight="1">
      <c r="A1269" s="50"/>
      <c r="B1269" s="2"/>
      <c r="C1269" s="2"/>
      <c r="D1269" s="2"/>
      <c r="E1269" s="2"/>
      <c r="F1269" s="2"/>
      <c r="G1269" s="2"/>
      <c r="H1269" s="2"/>
      <c r="I1269" s="2"/>
    </row>
    <row r="1270" spans="1:9" ht="16.5" customHeight="1">
      <c r="A1270" s="50"/>
      <c r="B1270" s="2"/>
      <c r="C1270" s="2"/>
      <c r="D1270" s="2"/>
      <c r="E1270" s="2"/>
      <c r="F1270" s="2"/>
      <c r="G1270" s="2"/>
      <c r="H1270" s="2"/>
      <c r="I1270" s="2"/>
    </row>
    <row r="1271" spans="1:9" ht="16.5" customHeight="1">
      <c r="A1271" s="50"/>
      <c r="B1271" s="2"/>
      <c r="C1271" s="2"/>
      <c r="D1271" s="2"/>
      <c r="E1271" s="2"/>
      <c r="F1271" s="2"/>
      <c r="G1271" s="2"/>
      <c r="H1271" s="2"/>
      <c r="I1271" s="2"/>
    </row>
    <row r="1272" spans="1:9" ht="16.5" customHeight="1">
      <c r="A1272" s="50"/>
      <c r="B1272" s="2"/>
      <c r="C1272" s="2"/>
      <c r="D1272" s="2"/>
      <c r="E1272" s="2"/>
      <c r="F1272" s="2"/>
      <c r="G1272" s="2"/>
      <c r="H1272" s="2"/>
      <c r="I1272" s="2"/>
    </row>
    <row r="1273" spans="1:9" ht="16.5" customHeight="1">
      <c r="A1273" s="50"/>
      <c r="B1273" s="2"/>
      <c r="C1273" s="2"/>
      <c r="D1273" s="2"/>
      <c r="E1273" s="2"/>
      <c r="F1273" s="2"/>
      <c r="G1273" s="2"/>
      <c r="H1273" s="2"/>
      <c r="I1273" s="2"/>
    </row>
    <row r="1274" spans="1:9" ht="16.5" customHeight="1">
      <c r="A1274" s="50"/>
      <c r="B1274" s="2"/>
      <c r="C1274" s="2"/>
      <c r="D1274" s="2"/>
      <c r="E1274" s="2"/>
      <c r="F1274" s="2"/>
      <c r="G1274" s="2"/>
      <c r="H1274" s="2"/>
      <c r="I1274" s="2"/>
    </row>
    <row r="1275" spans="1:9" ht="16.5" customHeight="1">
      <c r="A1275" s="50"/>
      <c r="B1275" s="2"/>
      <c r="C1275" s="2"/>
      <c r="D1275" s="2"/>
      <c r="E1275" s="2"/>
      <c r="F1275" s="2"/>
      <c r="G1275" s="2"/>
      <c r="H1275" s="2"/>
      <c r="I1275" s="2"/>
    </row>
    <row r="1276" spans="1:9" ht="16.5" customHeight="1">
      <c r="A1276" s="50"/>
      <c r="B1276" s="2"/>
      <c r="C1276" s="2"/>
      <c r="D1276" s="2"/>
      <c r="E1276" s="2"/>
      <c r="F1276" s="2"/>
      <c r="G1276" s="2"/>
      <c r="H1276" s="2"/>
      <c r="I1276" s="2"/>
    </row>
    <row r="1277" spans="1:9" ht="16.5" customHeight="1">
      <c r="A1277" s="50"/>
      <c r="B1277" s="2"/>
      <c r="C1277" s="2"/>
      <c r="D1277" s="2"/>
      <c r="E1277" s="2"/>
      <c r="F1277" s="2"/>
      <c r="G1277" s="2"/>
      <c r="H1277" s="2"/>
      <c r="I1277" s="2"/>
    </row>
    <row r="1278" spans="1:9" ht="16.5" customHeight="1">
      <c r="A1278" s="50"/>
      <c r="B1278" s="2"/>
      <c r="C1278" s="2"/>
      <c r="D1278" s="2"/>
      <c r="E1278" s="2"/>
      <c r="F1278" s="2"/>
      <c r="G1278" s="2"/>
      <c r="H1278" s="2"/>
      <c r="I1278" s="2"/>
    </row>
    <row r="1279" spans="1:9" ht="16.5" customHeight="1">
      <c r="A1279" s="50"/>
      <c r="B1279" s="2"/>
      <c r="C1279" s="2"/>
      <c r="D1279" s="2"/>
      <c r="E1279" s="2"/>
      <c r="F1279" s="2"/>
      <c r="G1279" s="2"/>
      <c r="H1279" s="2"/>
      <c r="I1279" s="2"/>
    </row>
    <row r="1280" spans="1:9" ht="16.5" customHeight="1">
      <c r="A1280" s="50"/>
      <c r="B1280" s="2"/>
      <c r="C1280" s="2"/>
      <c r="D1280" s="2"/>
      <c r="E1280" s="2"/>
      <c r="F1280" s="2"/>
      <c r="G1280" s="2"/>
      <c r="H1280" s="2"/>
      <c r="I1280" s="2"/>
    </row>
    <row r="1281" spans="1:9" ht="16.5" customHeight="1">
      <c r="A1281" s="50"/>
      <c r="B1281" s="2"/>
      <c r="C1281" s="2"/>
      <c r="D1281" s="2"/>
      <c r="E1281" s="2"/>
      <c r="F1281" s="2"/>
      <c r="G1281" s="2"/>
      <c r="H1281" s="2"/>
      <c r="I1281" s="2"/>
    </row>
    <row r="1282" spans="1:9" ht="16.5" customHeight="1">
      <c r="A1282" s="50"/>
      <c r="B1282" s="2"/>
      <c r="C1282" s="2"/>
      <c r="D1282" s="2"/>
      <c r="E1282" s="2"/>
      <c r="F1282" s="2"/>
      <c r="G1282" s="2"/>
      <c r="H1282" s="2"/>
      <c r="I1282" s="2"/>
    </row>
    <row r="1283" spans="1:9" ht="16.5" customHeight="1">
      <c r="A1283" s="50"/>
      <c r="B1283" s="2"/>
      <c r="C1283" s="2"/>
      <c r="D1283" s="2"/>
      <c r="E1283" s="2"/>
      <c r="F1283" s="2"/>
      <c r="G1283" s="2"/>
      <c r="H1283" s="2"/>
      <c r="I1283" s="2"/>
    </row>
    <row r="1284" spans="1:9" ht="16.5" customHeight="1">
      <c r="A1284" s="50"/>
      <c r="B1284" s="2"/>
      <c r="C1284" s="2"/>
      <c r="D1284" s="2"/>
      <c r="E1284" s="2"/>
      <c r="F1284" s="2"/>
      <c r="G1284" s="2"/>
      <c r="H1284" s="2"/>
      <c r="I1284" s="2"/>
    </row>
    <row r="1285" spans="1:9" ht="16.5" customHeight="1">
      <c r="A1285" s="50"/>
      <c r="B1285" s="2"/>
      <c r="C1285" s="2"/>
      <c r="D1285" s="2"/>
      <c r="E1285" s="2"/>
      <c r="F1285" s="2"/>
      <c r="G1285" s="2"/>
      <c r="H1285" s="2"/>
      <c r="I1285" s="2"/>
    </row>
    <row r="1286" spans="1:9" ht="16.5" customHeight="1">
      <c r="A1286" s="50"/>
      <c r="B1286" s="2"/>
      <c r="C1286" s="2"/>
      <c r="D1286" s="2"/>
      <c r="E1286" s="2"/>
      <c r="F1286" s="2"/>
      <c r="G1286" s="2"/>
      <c r="H1286" s="2"/>
      <c r="I1286" s="2"/>
    </row>
    <row r="1287" spans="1:9" ht="16.5" customHeight="1">
      <c r="A1287" s="50"/>
      <c r="B1287" s="2"/>
      <c r="C1287" s="2"/>
      <c r="D1287" s="2"/>
      <c r="E1287" s="2"/>
      <c r="F1287" s="2"/>
      <c r="G1287" s="2"/>
      <c r="H1287" s="2"/>
      <c r="I1287" s="2"/>
    </row>
    <row r="1288" spans="1:9" ht="16.5" customHeight="1">
      <c r="A1288" s="50"/>
      <c r="B1288" s="2"/>
      <c r="C1288" s="2"/>
      <c r="D1288" s="2"/>
      <c r="E1288" s="2"/>
      <c r="F1288" s="2"/>
      <c r="G1288" s="2"/>
      <c r="H1288" s="2"/>
      <c r="I1288" s="2"/>
    </row>
    <row r="1289" spans="1:9" ht="16.5" customHeight="1">
      <c r="A1289" s="50"/>
      <c r="B1289" s="2"/>
      <c r="C1289" s="2"/>
      <c r="D1289" s="2"/>
      <c r="E1289" s="2"/>
      <c r="F1289" s="2"/>
      <c r="G1289" s="2"/>
      <c r="H1289" s="2"/>
      <c r="I1289" s="2"/>
    </row>
    <row r="1290" spans="1:9" ht="16.5" customHeight="1">
      <c r="A1290" s="50"/>
      <c r="B1290" s="2"/>
      <c r="C1290" s="2"/>
      <c r="D1290" s="2"/>
      <c r="E1290" s="2"/>
      <c r="F1290" s="2"/>
      <c r="G1290" s="2"/>
      <c r="H1290" s="2"/>
      <c r="I1290" s="2"/>
    </row>
    <row r="1291" spans="1:9" ht="16.5" customHeight="1">
      <c r="A1291" s="50"/>
      <c r="B1291" s="2"/>
      <c r="C1291" s="2"/>
      <c r="D1291" s="2"/>
      <c r="E1291" s="2"/>
      <c r="F1291" s="2"/>
      <c r="G1291" s="2"/>
      <c r="H1291" s="2"/>
      <c r="I1291" s="2"/>
    </row>
    <row r="1292" spans="1:9" ht="16.5" customHeight="1">
      <c r="A1292" s="50"/>
      <c r="B1292" s="2"/>
      <c r="C1292" s="2"/>
      <c r="D1292" s="2"/>
      <c r="E1292" s="2"/>
      <c r="F1292" s="2"/>
      <c r="G1292" s="2"/>
      <c r="H1292" s="2"/>
      <c r="I1292" s="2"/>
    </row>
    <row r="1293" spans="1:9" ht="16.5" customHeight="1">
      <c r="A1293" s="50"/>
      <c r="B1293" s="2"/>
      <c r="C1293" s="2"/>
      <c r="D1293" s="2"/>
      <c r="E1293" s="2"/>
      <c r="F1293" s="2"/>
      <c r="G1293" s="2"/>
      <c r="H1293" s="2"/>
      <c r="I1293" s="2"/>
    </row>
    <row r="1294" spans="1:9" ht="16.5" customHeight="1">
      <c r="A1294" s="50"/>
      <c r="B1294" s="2"/>
      <c r="C1294" s="2"/>
      <c r="D1294" s="2"/>
      <c r="E1294" s="2"/>
      <c r="F1294" s="2"/>
      <c r="G1294" s="2"/>
      <c r="H1294" s="2"/>
      <c r="I1294" s="2"/>
    </row>
    <row r="1295" spans="1:9" ht="16.5" customHeight="1">
      <c r="A1295" s="50"/>
      <c r="B1295" s="2"/>
      <c r="C1295" s="2"/>
      <c r="D1295" s="2"/>
      <c r="E1295" s="2"/>
      <c r="F1295" s="2"/>
      <c r="G1295" s="2"/>
      <c r="H1295" s="2"/>
      <c r="I1295" s="2"/>
    </row>
    <row r="1296" spans="1:9" ht="16.5" customHeight="1">
      <c r="A1296" s="50"/>
      <c r="B1296" s="2"/>
      <c r="C1296" s="2"/>
      <c r="D1296" s="2"/>
      <c r="E1296" s="2"/>
      <c r="F1296" s="2"/>
      <c r="G1296" s="2"/>
      <c r="H1296" s="2"/>
      <c r="I1296" s="2"/>
    </row>
    <row r="1297" spans="1:9" ht="16.5" customHeight="1">
      <c r="A1297" s="50"/>
      <c r="B1297" s="2"/>
      <c r="C1297" s="2"/>
      <c r="D1297" s="2"/>
      <c r="E1297" s="2"/>
      <c r="F1297" s="2"/>
      <c r="G1297" s="2"/>
      <c r="H1297" s="2"/>
      <c r="I1297" s="2"/>
    </row>
    <row r="1298" spans="1:9" ht="16.5" customHeight="1">
      <c r="A1298" s="50"/>
      <c r="B1298" s="2"/>
      <c r="C1298" s="2"/>
      <c r="D1298" s="2"/>
      <c r="E1298" s="2"/>
      <c r="F1298" s="2"/>
      <c r="G1298" s="2"/>
      <c r="H1298" s="2"/>
      <c r="I1298" s="2"/>
    </row>
    <row r="1299" spans="1:9" ht="16.5" customHeight="1">
      <c r="A1299" s="50"/>
      <c r="B1299" s="2"/>
      <c r="C1299" s="2"/>
      <c r="D1299" s="2"/>
      <c r="E1299" s="2"/>
      <c r="F1299" s="2"/>
      <c r="G1299" s="2"/>
      <c r="H1299" s="2"/>
      <c r="I1299" s="2"/>
    </row>
    <row r="1300" spans="1:9" ht="16.5" customHeight="1">
      <c r="A1300" s="50"/>
      <c r="B1300" s="2"/>
      <c r="C1300" s="2"/>
      <c r="D1300" s="2"/>
      <c r="E1300" s="2"/>
      <c r="F1300" s="2"/>
      <c r="G1300" s="2"/>
      <c r="H1300" s="2"/>
      <c r="I1300" s="2"/>
    </row>
    <row r="1301" spans="1:9" ht="16.5" customHeight="1">
      <c r="A1301" s="50"/>
      <c r="B1301" s="2"/>
      <c r="C1301" s="2"/>
      <c r="D1301" s="2"/>
      <c r="E1301" s="2"/>
      <c r="F1301" s="2"/>
      <c r="G1301" s="2"/>
      <c r="H1301" s="2"/>
      <c r="I1301" s="2"/>
    </row>
    <row r="1302" spans="1:9" ht="16.5" customHeight="1">
      <c r="A1302" s="50"/>
      <c r="B1302" s="2"/>
      <c r="C1302" s="2"/>
      <c r="D1302" s="2"/>
      <c r="E1302" s="2"/>
      <c r="F1302" s="2"/>
      <c r="G1302" s="2"/>
      <c r="H1302" s="2"/>
      <c r="I1302" s="2"/>
    </row>
    <row r="1303" spans="1:9" ht="16.5" customHeight="1">
      <c r="A1303" s="50"/>
      <c r="B1303" s="2"/>
      <c r="C1303" s="2"/>
      <c r="D1303" s="2"/>
      <c r="E1303" s="2"/>
      <c r="F1303" s="2"/>
      <c r="G1303" s="2"/>
      <c r="H1303" s="2"/>
      <c r="I1303" s="2"/>
    </row>
    <row r="1304" spans="1:9" ht="16.5" customHeight="1">
      <c r="A1304" s="50"/>
      <c r="B1304" s="2"/>
      <c r="C1304" s="2"/>
      <c r="D1304" s="2"/>
      <c r="E1304" s="2"/>
      <c r="F1304" s="2"/>
      <c r="G1304" s="2"/>
      <c r="H1304" s="2"/>
      <c r="I1304" s="2"/>
    </row>
    <row r="1305" spans="1:9" ht="16.5" customHeight="1">
      <c r="A1305" s="50"/>
      <c r="B1305" s="2"/>
      <c r="C1305" s="2"/>
      <c r="D1305" s="2"/>
      <c r="E1305" s="2"/>
      <c r="F1305" s="2"/>
      <c r="G1305" s="2"/>
      <c r="H1305" s="2"/>
      <c r="I1305" s="2"/>
    </row>
    <row r="1306" spans="1:9" ht="16.5" customHeight="1">
      <c r="A1306" s="50"/>
      <c r="B1306" s="2"/>
      <c r="C1306" s="2"/>
      <c r="D1306" s="2"/>
      <c r="E1306" s="2"/>
      <c r="F1306" s="2"/>
      <c r="G1306" s="2"/>
      <c r="H1306" s="2"/>
      <c r="I1306" s="2"/>
    </row>
    <row r="1307" spans="1:9" ht="16.5" customHeight="1">
      <c r="A1307" s="50"/>
      <c r="B1307" s="2"/>
      <c r="C1307" s="2"/>
      <c r="D1307" s="2"/>
      <c r="E1307" s="2"/>
      <c r="F1307" s="2"/>
      <c r="G1307" s="2"/>
      <c r="H1307" s="2"/>
      <c r="I1307" s="2"/>
    </row>
    <row r="1308" spans="1:9" ht="16.5" customHeight="1">
      <c r="A1308" s="50"/>
      <c r="B1308" s="2"/>
      <c r="C1308" s="2"/>
      <c r="D1308" s="2"/>
      <c r="E1308" s="2"/>
      <c r="F1308" s="2"/>
      <c r="G1308" s="2"/>
      <c r="H1308" s="2"/>
      <c r="I1308" s="2"/>
    </row>
    <row r="1309" spans="1:9" ht="16.5" customHeight="1">
      <c r="A1309" s="50"/>
      <c r="B1309" s="2"/>
      <c r="C1309" s="2"/>
      <c r="D1309" s="2"/>
      <c r="E1309" s="2"/>
      <c r="F1309" s="2"/>
      <c r="G1309" s="2"/>
      <c r="H1309" s="2"/>
      <c r="I1309" s="2"/>
    </row>
    <row r="1310" spans="1:9" ht="16.5" customHeight="1">
      <c r="A1310" s="50"/>
      <c r="B1310" s="2"/>
      <c r="C1310" s="2"/>
      <c r="D1310" s="2"/>
      <c r="E1310" s="2"/>
      <c r="F1310" s="2"/>
      <c r="G1310" s="2"/>
      <c r="H1310" s="2"/>
      <c r="I1310" s="2"/>
    </row>
    <row r="1311" spans="1:9" ht="16.5" customHeight="1">
      <c r="A1311" s="50"/>
      <c r="B1311" s="2"/>
      <c r="C1311" s="2"/>
      <c r="D1311" s="2"/>
      <c r="E1311" s="2"/>
      <c r="F1311" s="2"/>
      <c r="G1311" s="2"/>
      <c r="H1311" s="2"/>
      <c r="I1311" s="2"/>
    </row>
    <row r="1312" spans="1:9" ht="16.5" customHeight="1">
      <c r="A1312" s="50"/>
      <c r="B1312" s="2"/>
      <c r="C1312" s="2"/>
      <c r="D1312" s="2"/>
      <c r="E1312" s="2"/>
      <c r="F1312" s="2"/>
      <c r="G1312" s="2"/>
      <c r="H1312" s="2"/>
      <c r="I1312" s="2"/>
    </row>
    <row r="1313" spans="1:9" ht="16.5" customHeight="1">
      <c r="A1313" s="50"/>
      <c r="B1313" s="2"/>
      <c r="C1313" s="2"/>
      <c r="D1313" s="2"/>
      <c r="E1313" s="2"/>
      <c r="F1313" s="2"/>
      <c r="G1313" s="2"/>
      <c r="H1313" s="2"/>
      <c r="I1313" s="2"/>
    </row>
    <row r="1314" spans="1:9" ht="16.5" customHeight="1">
      <c r="A1314" s="50"/>
      <c r="B1314" s="2"/>
      <c r="C1314" s="2"/>
      <c r="D1314" s="2"/>
      <c r="E1314" s="2"/>
      <c r="F1314" s="2"/>
      <c r="G1314" s="2"/>
      <c r="H1314" s="2"/>
      <c r="I1314" s="2"/>
    </row>
    <row r="1315" spans="1:9" ht="16.5" customHeight="1">
      <c r="A1315" s="50"/>
      <c r="B1315" s="2"/>
      <c r="C1315" s="2"/>
      <c r="D1315" s="2"/>
      <c r="E1315" s="2"/>
      <c r="F1315" s="2"/>
      <c r="G1315" s="2"/>
      <c r="H1315" s="2"/>
      <c r="I1315" s="2"/>
    </row>
    <row r="1316" spans="1:9" ht="16.5" customHeight="1">
      <c r="A1316" s="50"/>
      <c r="B1316" s="2"/>
      <c r="C1316" s="2"/>
      <c r="D1316" s="2"/>
      <c r="E1316" s="2"/>
      <c r="F1316" s="2"/>
      <c r="G1316" s="2"/>
      <c r="H1316" s="2"/>
      <c r="I1316" s="2"/>
    </row>
    <row r="1317" spans="1:9" ht="16.5" customHeight="1">
      <c r="A1317" s="50"/>
      <c r="B1317" s="2"/>
      <c r="C1317" s="2"/>
      <c r="D1317" s="2"/>
      <c r="E1317" s="2"/>
      <c r="F1317" s="2"/>
      <c r="G1317" s="2"/>
      <c r="H1317" s="2"/>
      <c r="I1317" s="2"/>
    </row>
    <row r="1318" spans="1:9" ht="16.5" customHeight="1">
      <c r="A1318" s="50"/>
      <c r="B1318" s="2"/>
      <c r="C1318" s="2"/>
      <c r="D1318" s="2"/>
      <c r="E1318" s="2"/>
      <c r="F1318" s="2"/>
      <c r="G1318" s="2"/>
      <c r="H1318" s="2"/>
      <c r="I1318" s="2"/>
    </row>
    <row r="1319" spans="1:9" ht="16.5" customHeight="1">
      <c r="A1319" s="50"/>
      <c r="B1319" s="2"/>
      <c r="C1319" s="2"/>
      <c r="D1319" s="2"/>
      <c r="E1319" s="2"/>
      <c r="F1319" s="2"/>
      <c r="G1319" s="2"/>
      <c r="H1319" s="2"/>
      <c r="I1319" s="2"/>
    </row>
    <row r="1320" spans="1:9" ht="16.5" customHeight="1">
      <c r="A1320" s="50"/>
      <c r="B1320" s="2"/>
      <c r="C1320" s="2"/>
      <c r="D1320" s="2"/>
      <c r="E1320" s="2"/>
      <c r="F1320" s="2"/>
      <c r="G1320" s="2"/>
      <c r="H1320" s="2"/>
      <c r="I1320" s="2"/>
    </row>
    <row r="1321" spans="1:9" ht="16.5" customHeight="1">
      <c r="A1321" s="50"/>
      <c r="B1321" s="2"/>
      <c r="C1321" s="2"/>
      <c r="D1321" s="2"/>
      <c r="E1321" s="2"/>
      <c r="F1321" s="2"/>
      <c r="G1321" s="2"/>
      <c r="H1321" s="2"/>
      <c r="I1321" s="2"/>
    </row>
    <row r="1322" spans="1:9" ht="16.5" customHeight="1">
      <c r="A1322" s="50"/>
      <c r="B1322" s="2"/>
      <c r="C1322" s="2"/>
      <c r="D1322" s="2"/>
      <c r="E1322" s="2"/>
      <c r="F1322" s="2"/>
      <c r="G1322" s="2"/>
      <c r="H1322" s="2"/>
      <c r="I1322" s="2"/>
    </row>
    <row r="1323" spans="1:9" ht="16.5" customHeight="1">
      <c r="A1323" s="50"/>
      <c r="B1323" s="2"/>
      <c r="C1323" s="2"/>
      <c r="D1323" s="2"/>
      <c r="E1323" s="2"/>
      <c r="F1323" s="2"/>
      <c r="G1323" s="2"/>
      <c r="H1323" s="2"/>
      <c r="I1323" s="2"/>
    </row>
    <row r="1324" spans="1:9" ht="16.5" customHeight="1">
      <c r="A1324" s="50"/>
      <c r="B1324" s="2"/>
      <c r="C1324" s="2"/>
      <c r="D1324" s="2"/>
      <c r="E1324" s="2"/>
      <c r="F1324" s="2"/>
      <c r="G1324" s="2"/>
      <c r="H1324" s="2"/>
      <c r="I1324" s="2"/>
    </row>
    <row r="1325" spans="1:9" ht="16.5" customHeight="1">
      <c r="A1325" s="50"/>
      <c r="B1325" s="2"/>
      <c r="C1325" s="2"/>
      <c r="D1325" s="2"/>
      <c r="E1325" s="2"/>
      <c r="F1325" s="2"/>
      <c r="G1325" s="2"/>
      <c r="H1325" s="2"/>
      <c r="I1325" s="2"/>
    </row>
    <row r="1326" spans="1:9" ht="16.5" customHeight="1">
      <c r="A1326" s="50"/>
      <c r="B1326" s="2"/>
      <c r="C1326" s="2"/>
      <c r="D1326" s="2"/>
      <c r="E1326" s="2"/>
      <c r="F1326" s="2"/>
      <c r="G1326" s="2"/>
      <c r="H1326" s="2"/>
      <c r="I1326" s="2"/>
    </row>
    <row r="1327" spans="1:9" ht="16.5" customHeight="1">
      <c r="A1327" s="50"/>
      <c r="B1327" s="2"/>
      <c r="C1327" s="2"/>
      <c r="D1327" s="2"/>
      <c r="E1327" s="2"/>
      <c r="F1327" s="2"/>
      <c r="G1327" s="2"/>
      <c r="H1327" s="2"/>
      <c r="I1327" s="2"/>
    </row>
    <row r="1328" spans="1:9" ht="16.5" customHeight="1">
      <c r="A1328" s="50"/>
      <c r="B1328" s="2"/>
      <c r="C1328" s="2"/>
      <c r="D1328" s="2"/>
      <c r="E1328" s="2"/>
      <c r="F1328" s="2"/>
      <c r="G1328" s="2"/>
      <c r="H1328" s="2"/>
      <c r="I1328" s="2"/>
    </row>
    <row r="1329" spans="1:9" ht="16.5" customHeight="1">
      <c r="A1329" s="50"/>
      <c r="B1329" s="2"/>
      <c r="C1329" s="2"/>
      <c r="D1329" s="2"/>
      <c r="E1329" s="2"/>
      <c r="F1329" s="2"/>
      <c r="G1329" s="2"/>
      <c r="H1329" s="2"/>
      <c r="I1329" s="2"/>
    </row>
    <row r="1330" spans="1:9" ht="16.5" customHeight="1">
      <c r="A1330" s="50"/>
      <c r="B1330" s="2"/>
      <c r="C1330" s="2"/>
      <c r="D1330" s="2"/>
      <c r="E1330" s="2"/>
      <c r="F1330" s="2"/>
      <c r="G1330" s="2"/>
      <c r="H1330" s="2"/>
      <c r="I1330" s="2"/>
    </row>
    <row r="1331" spans="1:9" ht="16.5" customHeight="1">
      <c r="A1331" s="50"/>
      <c r="B1331" s="2"/>
      <c r="C1331" s="2"/>
      <c r="D1331" s="2"/>
      <c r="E1331" s="2"/>
      <c r="F1331" s="2"/>
      <c r="G1331" s="2"/>
      <c r="H1331" s="2"/>
      <c r="I1331" s="2"/>
    </row>
    <row r="1332" spans="1:9" ht="16.5" customHeight="1">
      <c r="A1332" s="50"/>
      <c r="B1332" s="2"/>
      <c r="C1332" s="2"/>
      <c r="D1332" s="2"/>
      <c r="E1332" s="2"/>
      <c r="F1332" s="2"/>
      <c r="G1332" s="2"/>
      <c r="H1332" s="2"/>
      <c r="I1332" s="2"/>
    </row>
    <row r="1333" spans="1:9" ht="16.5" customHeight="1">
      <c r="A1333" s="50"/>
      <c r="B1333" s="2"/>
      <c r="C1333" s="2"/>
      <c r="D1333" s="2"/>
      <c r="E1333" s="2"/>
      <c r="F1333" s="2"/>
      <c r="G1333" s="2"/>
      <c r="H1333" s="2"/>
      <c r="I1333" s="2"/>
    </row>
    <row r="1334" spans="1:9" ht="16.5" customHeight="1">
      <c r="A1334" s="50"/>
      <c r="B1334" s="2"/>
      <c r="C1334" s="2"/>
      <c r="D1334" s="2"/>
      <c r="E1334" s="2"/>
      <c r="F1334" s="2"/>
      <c r="G1334" s="2"/>
      <c r="H1334" s="2"/>
      <c r="I1334" s="2"/>
    </row>
    <row r="1335" spans="1:9" ht="16.5" customHeight="1">
      <c r="A1335" s="50"/>
      <c r="B1335" s="2"/>
      <c r="C1335" s="2"/>
      <c r="D1335" s="2"/>
      <c r="E1335" s="2"/>
      <c r="F1335" s="2"/>
      <c r="G1335" s="2"/>
      <c r="H1335" s="2"/>
      <c r="I1335" s="2"/>
    </row>
    <row r="1336" spans="1:9" ht="16.5" customHeight="1">
      <c r="A1336" s="50"/>
      <c r="B1336" s="2"/>
      <c r="C1336" s="2"/>
      <c r="D1336" s="2"/>
      <c r="E1336" s="2"/>
      <c r="F1336" s="2"/>
      <c r="G1336" s="2"/>
      <c r="H1336" s="2"/>
      <c r="I1336" s="2"/>
    </row>
    <row r="1337" spans="1:9" ht="16.5" customHeight="1">
      <c r="A1337" s="50"/>
      <c r="B1337" s="2"/>
      <c r="C1337" s="2"/>
      <c r="D1337" s="2"/>
      <c r="E1337" s="2"/>
      <c r="F1337" s="2"/>
      <c r="G1337" s="2"/>
      <c r="H1337" s="2"/>
      <c r="I1337" s="2"/>
    </row>
    <row r="1338" spans="1:9" ht="16.5" customHeight="1">
      <c r="A1338" s="50"/>
      <c r="B1338" s="2"/>
      <c r="C1338" s="2"/>
      <c r="D1338" s="2"/>
      <c r="E1338" s="2"/>
      <c r="F1338" s="2"/>
      <c r="G1338" s="2"/>
      <c r="H1338" s="2"/>
      <c r="I1338" s="2"/>
    </row>
    <row r="1339" spans="1:9" ht="16.5" customHeight="1">
      <c r="A1339" s="50"/>
      <c r="B1339" s="2"/>
      <c r="C1339" s="2"/>
      <c r="D1339" s="2"/>
      <c r="E1339" s="2"/>
      <c r="F1339" s="2"/>
      <c r="G1339" s="2"/>
      <c r="H1339" s="2"/>
      <c r="I1339" s="2"/>
    </row>
    <row r="1340" spans="1:9" ht="16.5" customHeight="1">
      <c r="A1340" s="50"/>
      <c r="B1340" s="2"/>
      <c r="C1340" s="2"/>
      <c r="D1340" s="2"/>
      <c r="E1340" s="2"/>
      <c r="F1340" s="2"/>
      <c r="G1340" s="2"/>
      <c r="H1340" s="2"/>
      <c r="I1340" s="2"/>
    </row>
    <row r="1341" spans="1:9" ht="16.5" customHeight="1">
      <c r="A1341" s="50"/>
      <c r="B1341" s="2"/>
      <c r="C1341" s="2"/>
      <c r="D1341" s="2"/>
      <c r="E1341" s="2"/>
      <c r="F1341" s="2"/>
      <c r="G1341" s="2"/>
      <c r="H1341" s="2"/>
      <c r="I1341" s="2"/>
    </row>
    <row r="1342" spans="1:9" ht="16.5" customHeight="1">
      <c r="A1342" s="50"/>
      <c r="B1342" s="2"/>
      <c r="C1342" s="2"/>
      <c r="D1342" s="2"/>
      <c r="E1342" s="2"/>
      <c r="F1342" s="2"/>
      <c r="G1342" s="2"/>
      <c r="H1342" s="2"/>
      <c r="I1342" s="2"/>
    </row>
    <row r="1343" spans="1:9" ht="16.5" customHeight="1">
      <c r="A1343" s="50"/>
      <c r="B1343" s="2"/>
      <c r="C1343" s="2"/>
      <c r="D1343" s="2"/>
      <c r="E1343" s="2"/>
      <c r="F1343" s="2"/>
      <c r="G1343" s="2"/>
      <c r="H1343" s="2"/>
      <c r="I1343" s="2"/>
    </row>
    <row r="1344" spans="1:9" ht="16.5" customHeight="1">
      <c r="A1344" s="50"/>
      <c r="B1344" s="2"/>
      <c r="C1344" s="2"/>
      <c r="D1344" s="2"/>
      <c r="E1344" s="2"/>
      <c r="F1344" s="2"/>
      <c r="G1344" s="2"/>
      <c r="H1344" s="2"/>
      <c r="I1344" s="2"/>
    </row>
    <row r="1345" spans="1:9" ht="16.5" customHeight="1">
      <c r="A1345" s="50"/>
      <c r="B1345" s="2"/>
      <c r="C1345" s="2"/>
      <c r="D1345" s="2"/>
      <c r="E1345" s="2"/>
      <c r="F1345" s="2"/>
      <c r="G1345" s="2"/>
      <c r="H1345" s="2"/>
      <c r="I1345" s="2"/>
    </row>
    <row r="1346" spans="1:9" ht="16.5" customHeight="1">
      <c r="A1346" s="50"/>
      <c r="B1346" s="2"/>
      <c r="C1346" s="2"/>
      <c r="D1346" s="2"/>
      <c r="E1346" s="2"/>
      <c r="F1346" s="2"/>
      <c r="G1346" s="2"/>
      <c r="H1346" s="2"/>
      <c r="I1346" s="2"/>
    </row>
    <row r="1347" spans="1:9" ht="16.5" customHeight="1">
      <c r="A1347" s="50"/>
      <c r="B1347" s="2"/>
      <c r="C1347" s="2"/>
      <c r="D1347" s="2"/>
      <c r="E1347" s="2"/>
      <c r="F1347" s="2"/>
      <c r="G1347" s="2"/>
      <c r="H1347" s="2"/>
      <c r="I1347" s="2"/>
    </row>
    <row r="1348" spans="1:9" ht="16.5" customHeight="1">
      <c r="A1348" s="50"/>
      <c r="B1348" s="2"/>
      <c r="C1348" s="2"/>
      <c r="D1348" s="2"/>
      <c r="E1348" s="2"/>
      <c r="F1348" s="2"/>
      <c r="G1348" s="2"/>
      <c r="H1348" s="2"/>
      <c r="I1348" s="2"/>
    </row>
    <row r="1349" spans="1:9" ht="16.5" customHeight="1">
      <c r="A1349" s="50"/>
      <c r="B1349" s="2"/>
      <c r="C1349" s="2"/>
      <c r="D1349" s="2"/>
      <c r="E1349" s="2"/>
      <c r="F1349" s="2"/>
      <c r="G1349" s="2"/>
      <c r="H1349" s="2"/>
      <c r="I1349" s="2"/>
    </row>
    <row r="1350" spans="1:9" ht="16.5" customHeight="1">
      <c r="A1350" s="50"/>
      <c r="B1350" s="2"/>
      <c r="C1350" s="2"/>
      <c r="D1350" s="2"/>
      <c r="E1350" s="2"/>
      <c r="F1350" s="2"/>
      <c r="G1350" s="2"/>
      <c r="H1350" s="2"/>
      <c r="I1350" s="2"/>
    </row>
    <row r="1351" spans="1:9" ht="16.5" customHeight="1">
      <c r="A1351" s="50"/>
      <c r="B1351" s="2"/>
      <c r="C1351" s="2"/>
      <c r="D1351" s="2"/>
      <c r="E1351" s="2"/>
      <c r="F1351" s="2"/>
      <c r="G1351" s="2"/>
      <c r="H1351" s="2"/>
      <c r="I1351" s="2"/>
    </row>
    <row r="1352" spans="1:9" ht="16.5" customHeight="1">
      <c r="A1352" s="50"/>
      <c r="B1352" s="2"/>
      <c r="C1352" s="2"/>
      <c r="D1352" s="2"/>
      <c r="E1352" s="2"/>
      <c r="F1352" s="2"/>
      <c r="G1352" s="2"/>
      <c r="H1352" s="2"/>
      <c r="I1352" s="2"/>
    </row>
    <row r="1353" spans="1:9" ht="16.5" customHeight="1">
      <c r="A1353" s="50"/>
      <c r="B1353" s="2"/>
      <c r="C1353" s="2"/>
      <c r="D1353" s="2"/>
      <c r="E1353" s="2"/>
      <c r="F1353" s="2"/>
      <c r="G1353" s="2"/>
      <c r="H1353" s="2"/>
      <c r="I1353" s="2"/>
    </row>
    <row r="1354" spans="1:9" ht="16.5" customHeight="1">
      <c r="A1354" s="50"/>
      <c r="B1354" s="2"/>
      <c r="C1354" s="2"/>
      <c r="D1354" s="2"/>
      <c r="E1354" s="2"/>
      <c r="F1354" s="2"/>
      <c r="G1354" s="2"/>
      <c r="H1354" s="2"/>
      <c r="I1354" s="2"/>
    </row>
    <row r="1355" spans="1:9" ht="16.5" customHeight="1">
      <c r="A1355" s="50"/>
      <c r="B1355" s="2"/>
      <c r="C1355" s="2"/>
      <c r="D1355" s="2"/>
      <c r="E1355" s="2"/>
      <c r="F1355" s="2"/>
      <c r="G1355" s="2"/>
      <c r="H1355" s="2"/>
      <c r="I1355" s="2"/>
    </row>
    <row r="1356" spans="1:9" ht="16.5" customHeight="1">
      <c r="A1356" s="50"/>
      <c r="B1356" s="2"/>
      <c r="C1356" s="2"/>
      <c r="D1356" s="2"/>
      <c r="E1356" s="2"/>
      <c r="F1356" s="2"/>
      <c r="G1356" s="2"/>
      <c r="H1356" s="2"/>
      <c r="I1356" s="2"/>
    </row>
    <row r="1357" spans="1:9" ht="16.5" customHeight="1">
      <c r="A1357" s="50"/>
      <c r="B1357" s="2"/>
      <c r="C1357" s="2"/>
      <c r="D1357" s="2"/>
      <c r="E1357" s="2"/>
      <c r="F1357" s="2"/>
      <c r="G1357" s="2"/>
      <c r="H1357" s="2"/>
      <c r="I1357" s="2"/>
    </row>
    <row r="1358" spans="1:9" ht="16.5" customHeight="1">
      <c r="A1358" s="50"/>
      <c r="B1358" s="2"/>
      <c r="C1358" s="2"/>
      <c r="D1358" s="2"/>
      <c r="E1358" s="2"/>
      <c r="F1358" s="2"/>
      <c r="G1358" s="2"/>
      <c r="H1358" s="2"/>
      <c r="I1358" s="2"/>
    </row>
    <row r="1359" spans="1:9" ht="16.5" customHeight="1">
      <c r="A1359" s="50"/>
      <c r="B1359" s="2"/>
      <c r="C1359" s="2"/>
      <c r="D1359" s="2"/>
      <c r="E1359" s="2"/>
      <c r="F1359" s="2"/>
      <c r="G1359" s="2"/>
      <c r="H1359" s="2"/>
      <c r="I1359" s="2"/>
    </row>
    <row r="1360" spans="1:9" ht="16.5" customHeight="1">
      <c r="A1360" s="50"/>
      <c r="B1360" s="2"/>
      <c r="C1360" s="2"/>
      <c r="D1360" s="2"/>
      <c r="E1360" s="2"/>
      <c r="F1360" s="2"/>
      <c r="G1360" s="2"/>
      <c r="H1360" s="2"/>
      <c r="I1360" s="2"/>
    </row>
    <row r="1361" spans="1:9" ht="16.5" customHeight="1">
      <c r="A1361" s="50"/>
      <c r="B1361" s="2"/>
      <c r="C1361" s="2"/>
      <c r="D1361" s="2"/>
      <c r="E1361" s="2"/>
      <c r="F1361" s="2"/>
      <c r="G1361" s="2"/>
      <c r="H1361" s="2"/>
      <c r="I1361" s="2"/>
    </row>
    <row r="1362" spans="1:9" ht="16.5" customHeight="1">
      <c r="A1362" s="50"/>
      <c r="B1362" s="2"/>
      <c r="C1362" s="2"/>
      <c r="D1362" s="2"/>
      <c r="E1362" s="2"/>
      <c r="F1362" s="2"/>
      <c r="G1362" s="2"/>
      <c r="H1362" s="2"/>
      <c r="I1362" s="2"/>
    </row>
    <row r="1363" spans="1:9" ht="16.5" customHeight="1">
      <c r="A1363" s="50"/>
      <c r="B1363" s="2"/>
      <c r="C1363" s="2"/>
      <c r="D1363" s="2"/>
      <c r="E1363" s="2"/>
      <c r="F1363" s="2"/>
      <c r="G1363" s="2"/>
      <c r="H1363" s="2"/>
      <c r="I1363" s="2"/>
    </row>
    <row r="1364" spans="1:9" ht="16.5" customHeight="1">
      <c r="A1364" s="50"/>
      <c r="B1364" s="2"/>
      <c r="C1364" s="2"/>
      <c r="D1364" s="2"/>
      <c r="E1364" s="2"/>
      <c r="F1364" s="2"/>
      <c r="G1364" s="2"/>
      <c r="H1364" s="2"/>
      <c r="I1364" s="2"/>
    </row>
    <row r="1365" spans="1:9" ht="16.5" customHeight="1">
      <c r="A1365" s="50"/>
      <c r="B1365" s="2"/>
      <c r="C1365" s="2"/>
      <c r="D1365" s="2"/>
      <c r="E1365" s="2"/>
      <c r="F1365" s="2"/>
      <c r="G1365" s="2"/>
      <c r="H1365" s="2"/>
      <c r="I1365" s="2"/>
    </row>
    <row r="1366" spans="1:9" ht="16.5" customHeight="1">
      <c r="A1366" s="50"/>
      <c r="B1366" s="2"/>
      <c r="C1366" s="2"/>
      <c r="D1366" s="2"/>
      <c r="E1366" s="2"/>
      <c r="F1366" s="2"/>
      <c r="G1366" s="2"/>
      <c r="H1366" s="2"/>
      <c r="I1366" s="2"/>
    </row>
    <row r="1367" spans="1:9" ht="16.5" customHeight="1">
      <c r="A1367" s="50"/>
      <c r="B1367" s="2"/>
      <c r="C1367" s="2"/>
      <c r="D1367" s="2"/>
      <c r="E1367" s="2"/>
      <c r="F1367" s="2"/>
      <c r="G1367" s="2"/>
      <c r="H1367" s="2"/>
      <c r="I1367" s="2"/>
    </row>
    <row r="1368" spans="1:9" ht="16.5" customHeight="1">
      <c r="A1368" s="50"/>
      <c r="B1368" s="2"/>
      <c r="C1368" s="2"/>
      <c r="D1368" s="2"/>
      <c r="E1368" s="2"/>
      <c r="F1368" s="2"/>
      <c r="G1368" s="2"/>
      <c r="H1368" s="2"/>
      <c r="I1368" s="2"/>
    </row>
    <row r="1369" spans="1:9" ht="16.5" customHeight="1">
      <c r="A1369" s="50"/>
      <c r="B1369" s="2"/>
      <c r="C1369" s="2"/>
      <c r="D1369" s="2"/>
      <c r="E1369" s="2"/>
      <c r="F1369" s="2"/>
      <c r="G1369" s="2"/>
      <c r="H1369" s="2"/>
      <c r="I1369" s="2"/>
    </row>
    <row r="1370" spans="1:9" ht="16.5" customHeight="1">
      <c r="A1370" s="50"/>
      <c r="B1370" s="2"/>
      <c r="C1370" s="2"/>
      <c r="D1370" s="2"/>
      <c r="E1370" s="2"/>
      <c r="F1370" s="2"/>
      <c r="G1370" s="2"/>
      <c r="H1370" s="2"/>
      <c r="I1370" s="2"/>
    </row>
    <row r="1371" spans="1:9" ht="16.5" customHeight="1">
      <c r="A1371" s="50"/>
      <c r="B1371" s="2"/>
      <c r="C1371" s="2"/>
      <c r="D1371" s="2"/>
      <c r="E1371" s="2"/>
      <c r="F1371" s="2"/>
      <c r="G1371" s="2"/>
      <c r="H1371" s="2"/>
      <c r="I1371" s="2"/>
    </row>
    <row r="1372" spans="1:9" ht="16.5" customHeight="1">
      <c r="A1372" s="50"/>
      <c r="B1372" s="2"/>
      <c r="C1372" s="2"/>
      <c r="D1372" s="2"/>
      <c r="E1372" s="2"/>
      <c r="F1372" s="2"/>
      <c r="G1372" s="2"/>
      <c r="H1372" s="2"/>
      <c r="I1372" s="2"/>
    </row>
    <row r="1373" spans="1:9" ht="16.5" customHeight="1">
      <c r="A1373" s="50"/>
      <c r="B1373" s="2"/>
      <c r="C1373" s="2"/>
      <c r="D1373" s="2"/>
      <c r="E1373" s="2"/>
      <c r="F1373" s="2"/>
      <c r="G1373" s="2"/>
      <c r="H1373" s="2"/>
      <c r="I1373" s="2"/>
    </row>
    <row r="1374" spans="1:9" ht="16.5" customHeight="1">
      <c r="A1374" s="50"/>
      <c r="B1374" s="2"/>
      <c r="C1374" s="2"/>
      <c r="D1374" s="2"/>
      <c r="E1374" s="2"/>
      <c r="F1374" s="2"/>
      <c r="G1374" s="2"/>
      <c r="H1374" s="2"/>
      <c r="I1374" s="2"/>
    </row>
    <row r="1375" spans="1:9" ht="16.5" customHeight="1">
      <c r="A1375" s="50"/>
      <c r="B1375" s="2"/>
      <c r="C1375" s="2"/>
      <c r="D1375" s="2"/>
      <c r="E1375" s="2"/>
      <c r="F1375" s="2"/>
      <c r="G1375" s="2"/>
      <c r="H1375" s="2"/>
      <c r="I1375" s="2"/>
    </row>
    <row r="1376" spans="1:9" ht="16.5" customHeight="1">
      <c r="A1376" s="50"/>
      <c r="B1376" s="2"/>
      <c r="C1376" s="2"/>
      <c r="D1376" s="2"/>
      <c r="E1376" s="2"/>
      <c r="F1376" s="2"/>
      <c r="G1376" s="2"/>
      <c r="H1376" s="2"/>
      <c r="I1376" s="2"/>
    </row>
    <row r="1377" spans="1:9" ht="16.5" customHeight="1">
      <c r="A1377" s="50"/>
      <c r="B1377" s="2"/>
      <c r="C1377" s="2"/>
      <c r="D1377" s="2"/>
      <c r="E1377" s="2"/>
      <c r="F1377" s="2"/>
      <c r="G1377" s="2"/>
      <c r="H1377" s="2"/>
      <c r="I1377" s="2"/>
    </row>
    <row r="1378" spans="1:9" ht="16.5" customHeight="1">
      <c r="A1378" s="50"/>
      <c r="B1378" s="2"/>
      <c r="C1378" s="2"/>
      <c r="D1378" s="2"/>
      <c r="E1378" s="2"/>
      <c r="F1378" s="2"/>
      <c r="G1378" s="2"/>
      <c r="H1378" s="2"/>
      <c r="I1378" s="2"/>
    </row>
    <row r="1379" spans="1:9" ht="16.5" customHeight="1">
      <c r="A1379" s="50"/>
      <c r="B1379" s="2"/>
      <c r="C1379" s="2"/>
      <c r="D1379" s="2"/>
      <c r="E1379" s="2"/>
      <c r="F1379" s="2"/>
      <c r="G1379" s="2"/>
      <c r="H1379" s="2"/>
      <c r="I1379" s="2"/>
    </row>
    <row r="1380" spans="1:9" ht="16.5" customHeight="1">
      <c r="A1380" s="50"/>
      <c r="B1380" s="2"/>
      <c r="C1380" s="2"/>
      <c r="D1380" s="2"/>
      <c r="E1380" s="2"/>
      <c r="F1380" s="2"/>
      <c r="G1380" s="2"/>
      <c r="H1380" s="2"/>
      <c r="I1380" s="2"/>
    </row>
    <row r="1381" spans="1:9" ht="16.5" customHeight="1">
      <c r="A1381" s="50"/>
      <c r="B1381" s="2"/>
      <c r="C1381" s="2"/>
      <c r="D1381" s="2"/>
      <c r="E1381" s="2"/>
      <c r="F1381" s="2"/>
      <c r="G1381" s="2"/>
      <c r="H1381" s="2"/>
      <c r="I1381" s="2"/>
    </row>
    <row r="1382" spans="1:9" ht="16.5" customHeight="1">
      <c r="A1382" s="50"/>
      <c r="B1382" s="2"/>
      <c r="C1382" s="2"/>
      <c r="D1382" s="2"/>
      <c r="E1382" s="2"/>
      <c r="F1382" s="2"/>
      <c r="G1382" s="2"/>
      <c r="H1382" s="2"/>
      <c r="I1382" s="2"/>
    </row>
    <row r="1383" spans="1:9" ht="16.5" customHeight="1">
      <c r="A1383" s="50"/>
      <c r="B1383" s="2"/>
      <c r="C1383" s="2"/>
      <c r="D1383" s="2"/>
      <c r="E1383" s="2"/>
      <c r="F1383" s="2"/>
      <c r="G1383" s="2"/>
      <c r="H1383" s="2"/>
      <c r="I1383" s="2"/>
    </row>
    <row r="1384" spans="1:9" ht="16.5" customHeight="1">
      <c r="A1384" s="50"/>
      <c r="B1384" s="2"/>
      <c r="C1384" s="2"/>
      <c r="D1384" s="2"/>
      <c r="E1384" s="2"/>
      <c r="F1384" s="2"/>
      <c r="G1384" s="2"/>
      <c r="H1384" s="2"/>
      <c r="I1384" s="2"/>
    </row>
    <row r="1385" spans="1:9" ht="16.5" customHeight="1">
      <c r="A1385" s="50"/>
      <c r="B1385" s="2"/>
      <c r="C1385" s="2"/>
      <c r="D1385" s="2"/>
      <c r="E1385" s="2"/>
      <c r="F1385" s="2"/>
      <c r="G1385" s="2"/>
      <c r="H1385" s="2"/>
      <c r="I1385" s="2"/>
    </row>
    <row r="1386" spans="1:9" ht="16.5" customHeight="1">
      <c r="A1386" s="50"/>
      <c r="B1386" s="2"/>
      <c r="C1386" s="2"/>
      <c r="D1386" s="2"/>
      <c r="E1386" s="2"/>
      <c r="F1386" s="2"/>
      <c r="G1386" s="2"/>
      <c r="H1386" s="2"/>
      <c r="I1386" s="2"/>
    </row>
    <row r="1387" spans="1:9" ht="16.5" customHeight="1">
      <c r="A1387" s="50"/>
      <c r="B1387" s="2"/>
      <c r="C1387" s="2"/>
      <c r="D1387" s="2"/>
      <c r="E1387" s="2"/>
      <c r="F1387" s="2"/>
      <c r="G1387" s="2"/>
      <c r="H1387" s="2"/>
      <c r="I1387" s="2"/>
    </row>
    <row r="1388" spans="1:9" ht="16.5" customHeight="1">
      <c r="A1388" s="50"/>
      <c r="B1388" s="2"/>
      <c r="C1388" s="2"/>
      <c r="D1388" s="2"/>
      <c r="E1388" s="2"/>
      <c r="F1388" s="2"/>
      <c r="G1388" s="2"/>
      <c r="H1388" s="2"/>
      <c r="I1388" s="2"/>
    </row>
    <row r="1389" spans="1:9" ht="16.5" customHeight="1">
      <c r="A1389" s="50"/>
      <c r="B1389" s="2"/>
      <c r="C1389" s="2"/>
      <c r="D1389" s="2"/>
      <c r="E1389" s="2"/>
      <c r="F1389" s="2"/>
      <c r="G1389" s="2"/>
      <c r="H1389" s="2"/>
      <c r="I1389" s="2"/>
    </row>
    <row r="1390" spans="1:9" ht="16.5" customHeight="1">
      <c r="A1390" s="50"/>
      <c r="B1390" s="2"/>
      <c r="C1390" s="2"/>
      <c r="D1390" s="2"/>
      <c r="E1390" s="2"/>
      <c r="F1390" s="2"/>
      <c r="G1390" s="2"/>
      <c r="H1390" s="2"/>
      <c r="I1390" s="2"/>
    </row>
    <row r="1391" spans="1:9" ht="16.5" customHeight="1">
      <c r="A1391" s="50"/>
      <c r="B1391" s="2"/>
      <c r="C1391" s="2"/>
      <c r="D1391" s="2"/>
      <c r="E1391" s="2"/>
      <c r="F1391" s="2"/>
      <c r="G1391" s="2"/>
      <c r="H1391" s="2"/>
      <c r="I1391" s="2"/>
    </row>
    <row r="1392" spans="1:9" ht="16.5" customHeight="1">
      <c r="A1392" s="50"/>
      <c r="B1392" s="2"/>
      <c r="C1392" s="2"/>
      <c r="D1392" s="2"/>
      <c r="E1392" s="2"/>
      <c r="F1392" s="2"/>
      <c r="G1392" s="2"/>
      <c r="H1392" s="2"/>
      <c r="I1392" s="2"/>
    </row>
    <row r="1393" spans="1:9" ht="16.5" customHeight="1">
      <c r="A1393" s="50"/>
      <c r="B1393" s="2"/>
      <c r="C1393" s="2"/>
      <c r="D1393" s="2"/>
      <c r="E1393" s="2"/>
      <c r="F1393" s="2"/>
      <c r="G1393" s="2"/>
      <c r="H1393" s="2"/>
      <c r="I1393" s="2"/>
    </row>
    <row r="1394" spans="1:9" ht="16.5" customHeight="1">
      <c r="A1394" s="50"/>
      <c r="B1394" s="2"/>
      <c r="C1394" s="2"/>
      <c r="D1394" s="2"/>
      <c r="E1394" s="2"/>
      <c r="F1394" s="2"/>
      <c r="G1394" s="2"/>
      <c r="H1394" s="2"/>
      <c r="I1394" s="2"/>
    </row>
    <row r="1395" spans="1:9" ht="16.5" customHeight="1">
      <c r="A1395" s="50"/>
      <c r="B1395" s="2"/>
      <c r="C1395" s="2"/>
      <c r="D1395" s="2"/>
      <c r="E1395" s="2"/>
      <c r="F1395" s="2"/>
      <c r="G1395" s="2"/>
      <c r="H1395" s="2"/>
      <c r="I1395" s="2"/>
    </row>
    <row r="1396" spans="1:9" ht="16.5" customHeight="1">
      <c r="A1396" s="50"/>
      <c r="B1396" s="2"/>
      <c r="C1396" s="2"/>
      <c r="D1396" s="2"/>
      <c r="E1396" s="2"/>
      <c r="F1396" s="2"/>
      <c r="G1396" s="2"/>
      <c r="H1396" s="2"/>
      <c r="I1396" s="2"/>
    </row>
    <row r="1397" spans="1:9" ht="16.5" customHeight="1">
      <c r="A1397" s="50"/>
      <c r="B1397" s="2"/>
      <c r="C1397" s="2"/>
      <c r="D1397" s="2"/>
      <c r="E1397" s="2"/>
      <c r="F1397" s="2"/>
      <c r="G1397" s="2"/>
      <c r="H1397" s="2"/>
      <c r="I1397" s="2"/>
    </row>
    <row r="1398" spans="1:9" ht="16.5" customHeight="1">
      <c r="A1398" s="50"/>
      <c r="B1398" s="2"/>
      <c r="C1398" s="2"/>
      <c r="D1398" s="2"/>
      <c r="E1398" s="2"/>
      <c r="F1398" s="2"/>
      <c r="G1398" s="2"/>
      <c r="H1398" s="2"/>
      <c r="I1398" s="2"/>
    </row>
    <row r="1399" spans="1:9" ht="16.5" customHeight="1">
      <c r="A1399" s="50"/>
      <c r="B1399" s="2"/>
      <c r="C1399" s="2"/>
      <c r="D1399" s="2"/>
      <c r="E1399" s="2"/>
      <c r="F1399" s="2"/>
      <c r="G1399" s="2"/>
      <c r="H1399" s="2"/>
      <c r="I1399" s="2"/>
    </row>
    <row r="1400" spans="1:9" ht="16.5" customHeight="1">
      <c r="A1400" s="50"/>
      <c r="B1400" s="2"/>
      <c r="C1400" s="2"/>
      <c r="D1400" s="2"/>
      <c r="E1400" s="2"/>
      <c r="F1400" s="2"/>
      <c r="G1400" s="2"/>
      <c r="H1400" s="2"/>
      <c r="I1400" s="2"/>
    </row>
    <row r="1401" spans="1:9" ht="16.5" customHeight="1">
      <c r="A1401" s="50"/>
      <c r="B1401" s="2"/>
      <c r="C1401" s="2"/>
      <c r="D1401" s="2"/>
      <c r="E1401" s="2"/>
      <c r="F1401" s="2"/>
      <c r="G1401" s="2"/>
      <c r="H1401" s="2"/>
      <c r="I1401" s="2"/>
    </row>
    <row r="1402" spans="1:9" ht="16.5" customHeight="1">
      <c r="A1402" s="50"/>
      <c r="B1402" s="2"/>
      <c r="C1402" s="2"/>
      <c r="D1402" s="2"/>
      <c r="E1402" s="2"/>
      <c r="F1402" s="2"/>
      <c r="G1402" s="2"/>
      <c r="H1402" s="2"/>
      <c r="I1402" s="2"/>
    </row>
    <row r="1403" spans="1:9" ht="16.5" customHeight="1">
      <c r="A1403" s="50"/>
      <c r="B1403" s="2"/>
      <c r="C1403" s="2"/>
      <c r="D1403" s="2"/>
      <c r="E1403" s="2"/>
      <c r="F1403" s="2"/>
      <c r="G1403" s="2"/>
      <c r="H1403" s="2"/>
      <c r="I1403" s="2"/>
    </row>
    <row r="1404" spans="1:9" ht="16.5" customHeight="1">
      <c r="A1404" s="50"/>
      <c r="B1404" s="2"/>
      <c r="C1404" s="2"/>
      <c r="D1404" s="2"/>
      <c r="E1404" s="2"/>
      <c r="F1404" s="2"/>
      <c r="G1404" s="2"/>
      <c r="H1404" s="2"/>
      <c r="I1404" s="2"/>
    </row>
    <row r="1405" spans="1:9" ht="16.5" customHeight="1">
      <c r="A1405" s="50"/>
      <c r="B1405" s="2"/>
      <c r="C1405" s="2"/>
      <c r="D1405" s="2"/>
      <c r="E1405" s="2"/>
      <c r="F1405" s="2"/>
      <c r="G1405" s="2"/>
      <c r="H1405" s="2"/>
      <c r="I1405" s="2"/>
    </row>
    <row r="1406" spans="1:9" ht="16.5" customHeight="1">
      <c r="A1406" s="50"/>
      <c r="B1406" s="2"/>
      <c r="C1406" s="2"/>
      <c r="D1406" s="2"/>
      <c r="E1406" s="2"/>
      <c r="F1406" s="2"/>
      <c r="G1406" s="2"/>
      <c r="H1406" s="2"/>
      <c r="I1406" s="2"/>
    </row>
    <row r="1407" spans="1:9" ht="16.5" customHeight="1">
      <c r="A1407" s="50"/>
      <c r="B1407" s="2"/>
      <c r="C1407" s="2"/>
      <c r="D1407" s="2"/>
      <c r="E1407" s="2"/>
      <c r="F1407" s="2"/>
      <c r="G1407" s="2"/>
      <c r="H1407" s="2"/>
      <c r="I1407" s="2"/>
    </row>
    <row r="1408" spans="1:9" ht="16.5" customHeight="1">
      <c r="A1408" s="50"/>
      <c r="B1408" s="2"/>
      <c r="C1408" s="2"/>
      <c r="D1408" s="2"/>
      <c r="E1408" s="2"/>
      <c r="F1408" s="2"/>
      <c r="G1408" s="2"/>
      <c r="H1408" s="2"/>
      <c r="I1408" s="2"/>
    </row>
    <row r="1409" spans="1:9" ht="16.5" customHeight="1">
      <c r="A1409" s="50"/>
      <c r="B1409" s="2"/>
      <c r="C1409" s="2"/>
      <c r="D1409" s="2"/>
      <c r="E1409" s="2"/>
      <c r="F1409" s="2"/>
      <c r="G1409" s="2"/>
      <c r="H1409" s="2"/>
      <c r="I1409" s="2"/>
    </row>
    <row r="1410" spans="1:9" ht="16.5" customHeight="1">
      <c r="A1410" s="50"/>
      <c r="B1410" s="2"/>
      <c r="C1410" s="2"/>
      <c r="D1410" s="2"/>
      <c r="E1410" s="2"/>
      <c r="F1410" s="2"/>
      <c r="G1410" s="2"/>
      <c r="H1410" s="2"/>
      <c r="I1410" s="2"/>
    </row>
    <row r="1411" spans="1:9" ht="16.5" customHeight="1">
      <c r="A1411" s="50"/>
      <c r="B1411" s="2"/>
      <c r="C1411" s="2"/>
      <c r="D1411" s="2"/>
      <c r="E1411" s="2"/>
      <c r="F1411" s="2"/>
      <c r="G1411" s="2"/>
      <c r="H1411" s="2"/>
      <c r="I1411" s="2"/>
    </row>
    <row r="1412" spans="1:9" ht="16.5" customHeight="1">
      <c r="A1412" s="50"/>
      <c r="B1412" s="2"/>
      <c r="C1412" s="2"/>
      <c r="D1412" s="2"/>
      <c r="E1412" s="2"/>
      <c r="F1412" s="2"/>
      <c r="G1412" s="2"/>
      <c r="H1412" s="2"/>
      <c r="I1412" s="2"/>
    </row>
    <row r="1413" spans="1:9" ht="16.5" customHeight="1">
      <c r="A1413" s="50"/>
      <c r="B1413" s="2"/>
      <c r="C1413" s="2"/>
      <c r="D1413" s="2"/>
      <c r="E1413" s="2"/>
      <c r="F1413" s="2"/>
      <c r="G1413" s="2"/>
      <c r="H1413" s="2"/>
      <c r="I1413" s="2"/>
    </row>
    <row r="1414" spans="1:9" ht="16.5" customHeight="1">
      <c r="A1414" s="50"/>
      <c r="B1414" s="2"/>
      <c r="C1414" s="2"/>
      <c r="D1414" s="2"/>
      <c r="E1414" s="2"/>
      <c r="F1414" s="2"/>
      <c r="G1414" s="2"/>
      <c r="H1414" s="2"/>
      <c r="I1414" s="2"/>
    </row>
    <row r="1415" spans="1:9" ht="16.5" customHeight="1">
      <c r="A1415" s="50"/>
      <c r="B1415" s="2"/>
      <c r="C1415" s="2"/>
      <c r="D1415" s="2"/>
      <c r="E1415" s="2"/>
      <c r="F1415" s="2"/>
      <c r="G1415" s="2"/>
      <c r="H1415" s="2"/>
      <c r="I1415" s="2"/>
    </row>
    <row r="1416" spans="1:9" ht="16.5" customHeight="1">
      <c r="A1416" s="50"/>
      <c r="B1416" s="2"/>
      <c r="C1416" s="2"/>
      <c r="D1416" s="2"/>
      <c r="E1416" s="2"/>
      <c r="F1416" s="2"/>
      <c r="G1416" s="2"/>
      <c r="H1416" s="2"/>
      <c r="I1416" s="2"/>
    </row>
    <row r="1417" spans="1:9" ht="16.5" customHeight="1">
      <c r="A1417" s="50"/>
      <c r="B1417" s="2"/>
      <c r="C1417" s="2"/>
      <c r="D1417" s="2"/>
      <c r="E1417" s="2"/>
      <c r="F1417" s="2"/>
      <c r="G1417" s="2"/>
      <c r="H1417" s="2"/>
      <c r="I1417" s="2"/>
    </row>
    <row r="1418" spans="1:9" ht="16.5" customHeight="1">
      <c r="A1418" s="50"/>
      <c r="B1418" s="2"/>
      <c r="C1418" s="2"/>
      <c r="D1418" s="2"/>
      <c r="E1418" s="2"/>
      <c r="F1418" s="2"/>
      <c r="G1418" s="2"/>
      <c r="H1418" s="2"/>
      <c r="I1418" s="2"/>
    </row>
    <row r="1419" spans="1:9" ht="16.5" customHeight="1">
      <c r="A1419" s="50"/>
      <c r="B1419" s="2"/>
      <c r="C1419" s="2"/>
      <c r="D1419" s="2"/>
      <c r="E1419" s="2"/>
      <c r="F1419" s="2"/>
      <c r="G1419" s="2"/>
      <c r="H1419" s="2"/>
      <c r="I1419" s="2"/>
    </row>
    <row r="1420" spans="1:9" ht="16.5" customHeight="1">
      <c r="A1420" s="50"/>
      <c r="B1420" s="2"/>
      <c r="C1420" s="2"/>
      <c r="D1420" s="2"/>
      <c r="E1420" s="2"/>
      <c r="F1420" s="2"/>
      <c r="G1420" s="2"/>
      <c r="H1420" s="2"/>
      <c r="I1420" s="2"/>
    </row>
    <row r="1421" spans="1:9" ht="16.5" customHeight="1">
      <c r="A1421" s="50"/>
      <c r="B1421" s="2"/>
      <c r="C1421" s="2"/>
      <c r="D1421" s="2"/>
      <c r="E1421" s="2"/>
      <c r="F1421" s="2"/>
      <c r="G1421" s="2"/>
      <c r="H1421" s="2"/>
      <c r="I1421" s="2"/>
    </row>
    <row r="1422" spans="1:9" ht="16.5" customHeight="1">
      <c r="A1422" s="50"/>
      <c r="B1422" s="2"/>
      <c r="C1422" s="2"/>
      <c r="D1422" s="2"/>
      <c r="E1422" s="2"/>
      <c r="F1422" s="2"/>
      <c r="G1422" s="2"/>
      <c r="H1422" s="2"/>
      <c r="I1422" s="2"/>
    </row>
    <row r="1423" spans="1:9" ht="16.5" customHeight="1">
      <c r="A1423" s="50"/>
      <c r="B1423" s="2"/>
      <c r="C1423" s="2"/>
      <c r="D1423" s="2"/>
      <c r="E1423" s="2"/>
      <c r="F1423" s="2"/>
      <c r="G1423" s="2"/>
      <c r="H1423" s="2"/>
      <c r="I1423" s="2"/>
    </row>
    <row r="1424" spans="1:9" ht="16.5" customHeight="1">
      <c r="A1424" s="50"/>
      <c r="B1424" s="2"/>
      <c r="C1424" s="2"/>
      <c r="D1424" s="2"/>
      <c r="E1424" s="2"/>
      <c r="F1424" s="2"/>
      <c r="G1424" s="2"/>
      <c r="H1424" s="2"/>
      <c r="I1424" s="2"/>
    </row>
    <row r="1425" spans="1:9" ht="16.5" customHeight="1">
      <c r="A1425" s="50"/>
      <c r="B1425" s="2"/>
      <c r="C1425" s="2"/>
      <c r="D1425" s="2"/>
      <c r="E1425" s="2"/>
      <c r="F1425" s="2"/>
      <c r="G1425" s="2"/>
      <c r="H1425" s="2"/>
      <c r="I1425" s="2"/>
    </row>
    <row r="1426" spans="1:9" ht="16.5" customHeight="1">
      <c r="A1426" s="50"/>
      <c r="B1426" s="2"/>
      <c r="C1426" s="2"/>
      <c r="D1426" s="2"/>
      <c r="E1426" s="2"/>
      <c r="F1426" s="2"/>
      <c r="G1426" s="2"/>
      <c r="H1426" s="2"/>
      <c r="I1426" s="2"/>
    </row>
    <row r="1427" spans="1:9" ht="16.5" customHeight="1">
      <c r="A1427" s="50"/>
      <c r="B1427" s="2"/>
      <c r="C1427" s="2"/>
      <c r="D1427" s="2"/>
      <c r="E1427" s="2"/>
      <c r="F1427" s="2"/>
      <c r="G1427" s="2"/>
      <c r="H1427" s="2"/>
      <c r="I1427" s="2"/>
    </row>
    <row r="1428" spans="1:9" ht="16.5" customHeight="1">
      <c r="A1428" s="50"/>
      <c r="B1428" s="2"/>
      <c r="C1428" s="2"/>
      <c r="D1428" s="2"/>
      <c r="E1428" s="2"/>
      <c r="F1428" s="2"/>
      <c r="G1428" s="2"/>
      <c r="H1428" s="2"/>
      <c r="I1428" s="2"/>
    </row>
    <row r="1429" spans="1:9" ht="16.5" customHeight="1">
      <c r="A1429" s="50"/>
      <c r="B1429" s="2"/>
      <c r="C1429" s="2"/>
      <c r="D1429" s="2"/>
      <c r="E1429" s="2"/>
      <c r="F1429" s="2"/>
      <c r="G1429" s="2"/>
      <c r="H1429" s="2"/>
      <c r="I1429" s="2"/>
    </row>
    <row r="1430" spans="1:9" ht="16.5" customHeight="1">
      <c r="A1430" s="50"/>
      <c r="B1430" s="2"/>
      <c r="C1430" s="2"/>
      <c r="D1430" s="2"/>
      <c r="E1430" s="2"/>
      <c r="F1430" s="2"/>
      <c r="G1430" s="2"/>
      <c r="H1430" s="2"/>
      <c r="I1430" s="2"/>
    </row>
    <row r="1431" spans="1:9" ht="16.5" customHeight="1">
      <c r="A1431" s="50"/>
      <c r="B1431" s="2"/>
      <c r="C1431" s="2"/>
      <c r="D1431" s="2"/>
      <c r="E1431" s="2"/>
      <c r="F1431" s="2"/>
      <c r="G1431" s="2"/>
      <c r="H1431" s="2"/>
      <c r="I1431" s="2"/>
    </row>
    <row r="1432" spans="1:9" ht="16.5" customHeight="1">
      <c r="A1432" s="50"/>
      <c r="B1432" s="2"/>
      <c r="C1432" s="2"/>
      <c r="D1432" s="2"/>
      <c r="E1432" s="2"/>
      <c r="F1432" s="2"/>
      <c r="G1432" s="2"/>
      <c r="H1432" s="2"/>
      <c r="I1432" s="2"/>
    </row>
    <row r="1433" spans="1:9" ht="16.5" customHeight="1">
      <c r="A1433" s="50"/>
      <c r="B1433" s="2"/>
      <c r="C1433" s="2"/>
      <c r="D1433" s="2"/>
      <c r="E1433" s="2"/>
      <c r="F1433" s="2"/>
      <c r="G1433" s="2"/>
      <c r="H1433" s="2"/>
      <c r="I1433" s="2"/>
    </row>
    <row r="1434" spans="1:9" ht="16.5" customHeight="1">
      <c r="A1434" s="50"/>
      <c r="B1434" s="2"/>
      <c r="C1434" s="2"/>
      <c r="D1434" s="2"/>
      <c r="E1434" s="2"/>
      <c r="F1434" s="2"/>
      <c r="G1434" s="2"/>
      <c r="H1434" s="2"/>
      <c r="I1434" s="2"/>
    </row>
    <row r="1435" spans="1:9" ht="16.5" customHeight="1">
      <c r="A1435" s="50"/>
      <c r="B1435" s="2"/>
      <c r="C1435" s="2"/>
      <c r="D1435" s="2"/>
      <c r="E1435" s="2"/>
      <c r="F1435" s="2"/>
      <c r="G1435" s="2"/>
      <c r="H1435" s="2"/>
      <c r="I1435" s="2"/>
    </row>
    <row r="1436" spans="1:9" ht="16.5" customHeight="1">
      <c r="A1436" s="50"/>
      <c r="B1436" s="2"/>
      <c r="C1436" s="2"/>
      <c r="D1436" s="2"/>
      <c r="E1436" s="2"/>
      <c r="F1436" s="2"/>
      <c r="G1436" s="2"/>
      <c r="H1436" s="2"/>
      <c r="I1436" s="2"/>
    </row>
    <row r="1437" spans="1:9" ht="16.5" customHeight="1">
      <c r="A1437" s="50"/>
      <c r="B1437" s="2"/>
      <c r="C1437" s="2"/>
      <c r="D1437" s="2"/>
      <c r="E1437" s="2"/>
      <c r="F1437" s="2"/>
      <c r="G1437" s="2"/>
      <c r="H1437" s="2"/>
      <c r="I1437" s="2"/>
    </row>
    <row r="1438" spans="1:9" ht="16.5" customHeight="1">
      <c r="A1438" s="50"/>
      <c r="B1438" s="2"/>
      <c r="C1438" s="2"/>
      <c r="D1438" s="2"/>
      <c r="E1438" s="2"/>
      <c r="F1438" s="2"/>
      <c r="G1438" s="2"/>
      <c r="H1438" s="2"/>
      <c r="I1438" s="2"/>
    </row>
    <row r="1439" spans="1:9" ht="16.5" customHeight="1">
      <c r="A1439" s="50"/>
      <c r="B1439" s="2"/>
      <c r="C1439" s="2"/>
      <c r="D1439" s="2"/>
      <c r="E1439" s="2"/>
      <c r="F1439" s="2"/>
      <c r="G1439" s="2"/>
      <c r="H1439" s="2"/>
      <c r="I1439" s="2"/>
    </row>
    <row r="1440" spans="1:9" ht="16.5" customHeight="1">
      <c r="A1440" s="50"/>
      <c r="B1440" s="2"/>
      <c r="C1440" s="2"/>
      <c r="D1440" s="2"/>
      <c r="E1440" s="2"/>
      <c r="F1440" s="2"/>
      <c r="G1440" s="2"/>
      <c r="H1440" s="2"/>
      <c r="I1440" s="2"/>
    </row>
    <row r="1441" spans="1:9" ht="16.5" customHeight="1">
      <c r="A1441" s="50"/>
      <c r="B1441" s="2"/>
      <c r="C1441" s="2"/>
      <c r="D1441" s="2"/>
      <c r="E1441" s="2"/>
      <c r="F1441" s="2"/>
      <c r="G1441" s="2"/>
      <c r="H1441" s="2"/>
      <c r="I1441" s="2"/>
    </row>
    <row r="1442" spans="1:9" ht="16.5" customHeight="1">
      <c r="A1442" s="50"/>
      <c r="B1442" s="2"/>
      <c r="C1442" s="2"/>
      <c r="D1442" s="2"/>
      <c r="E1442" s="2"/>
      <c r="F1442" s="2"/>
      <c r="G1442" s="2"/>
      <c r="H1442" s="2"/>
      <c r="I1442" s="2"/>
    </row>
    <row r="1443" spans="1:9" ht="16.5" customHeight="1">
      <c r="A1443" s="50"/>
      <c r="B1443" s="2"/>
      <c r="C1443" s="2"/>
      <c r="D1443" s="2"/>
      <c r="E1443" s="2"/>
      <c r="F1443" s="2"/>
      <c r="G1443" s="2"/>
      <c r="H1443" s="2"/>
      <c r="I1443" s="2"/>
    </row>
    <row r="1444" spans="1:9" ht="16.5" customHeight="1">
      <c r="A1444" s="50"/>
      <c r="B1444" s="2"/>
      <c r="C1444" s="2"/>
      <c r="D1444" s="2"/>
      <c r="E1444" s="2"/>
      <c r="F1444" s="2"/>
      <c r="G1444" s="2"/>
      <c r="H1444" s="2"/>
      <c r="I1444" s="2"/>
    </row>
    <row r="1445" spans="1:9" ht="16.5" customHeight="1">
      <c r="A1445" s="50"/>
      <c r="B1445" s="2"/>
      <c r="C1445" s="2"/>
      <c r="D1445" s="2"/>
      <c r="E1445" s="2"/>
      <c r="F1445" s="2"/>
      <c r="G1445" s="2"/>
      <c r="H1445" s="2"/>
      <c r="I1445" s="2"/>
    </row>
    <row r="1446" spans="1:9" ht="16.5" customHeight="1">
      <c r="A1446" s="50"/>
      <c r="B1446" s="2"/>
      <c r="C1446" s="2"/>
      <c r="D1446" s="2"/>
      <c r="E1446" s="2"/>
      <c r="F1446" s="2"/>
      <c r="G1446" s="2"/>
      <c r="H1446" s="2"/>
      <c r="I1446" s="2"/>
    </row>
    <row r="1447" spans="1:9" ht="16.5" customHeight="1">
      <c r="A1447" s="50"/>
      <c r="B1447" s="2"/>
      <c r="C1447" s="2"/>
      <c r="D1447" s="2"/>
      <c r="E1447" s="2"/>
      <c r="F1447" s="2"/>
      <c r="G1447" s="2"/>
      <c r="H1447" s="2"/>
      <c r="I1447" s="2"/>
    </row>
    <row r="1448" spans="1:9" ht="16.5" customHeight="1">
      <c r="A1448" s="50"/>
      <c r="B1448" s="2"/>
      <c r="C1448" s="2"/>
      <c r="D1448" s="2"/>
      <c r="E1448" s="2"/>
      <c r="F1448" s="2"/>
      <c r="G1448" s="2"/>
      <c r="H1448" s="2"/>
      <c r="I1448" s="2"/>
    </row>
    <row r="1449" spans="1:9" ht="16.5" customHeight="1">
      <c r="A1449" s="50"/>
      <c r="B1449" s="2"/>
      <c r="C1449" s="2"/>
      <c r="D1449" s="2"/>
      <c r="E1449" s="2"/>
      <c r="F1449" s="2"/>
      <c r="G1449" s="2"/>
      <c r="H1449" s="2"/>
      <c r="I1449" s="2"/>
    </row>
    <row r="1450" spans="1:9" ht="16.5" customHeight="1">
      <c r="A1450" s="50"/>
      <c r="B1450" s="2"/>
      <c r="C1450" s="2"/>
      <c r="D1450" s="2"/>
      <c r="E1450" s="2"/>
      <c r="F1450" s="2"/>
      <c r="G1450" s="2"/>
      <c r="H1450" s="2"/>
      <c r="I1450" s="2"/>
    </row>
    <row r="1451" spans="1:9" ht="16.5" customHeight="1">
      <c r="A1451" s="50"/>
      <c r="B1451" s="2"/>
      <c r="C1451" s="2"/>
      <c r="D1451" s="2"/>
      <c r="E1451" s="2"/>
      <c r="F1451" s="2"/>
      <c r="G1451" s="2"/>
      <c r="H1451" s="2"/>
      <c r="I1451" s="2"/>
    </row>
    <row r="1452" spans="1:9" ht="16.5" customHeight="1">
      <c r="A1452" s="50"/>
      <c r="B1452" s="2"/>
      <c r="C1452" s="2"/>
      <c r="D1452" s="2"/>
      <c r="E1452" s="2"/>
      <c r="F1452" s="2"/>
      <c r="G1452" s="2"/>
      <c r="H1452" s="2"/>
      <c r="I1452" s="2"/>
    </row>
    <row r="1453" spans="1:9" ht="16.5" customHeight="1">
      <c r="A1453" s="50"/>
      <c r="B1453" s="2"/>
      <c r="C1453" s="2"/>
      <c r="D1453" s="2"/>
      <c r="E1453" s="2"/>
      <c r="F1453" s="2"/>
      <c r="G1453" s="2"/>
      <c r="H1453" s="2"/>
      <c r="I1453" s="2"/>
    </row>
    <row r="1454" spans="1:9" ht="16.5" customHeight="1">
      <c r="A1454" s="50"/>
      <c r="B1454" s="2"/>
      <c r="C1454" s="2"/>
      <c r="D1454" s="2"/>
      <c r="E1454" s="2"/>
      <c r="F1454" s="2"/>
      <c r="G1454" s="2"/>
      <c r="H1454" s="2"/>
      <c r="I1454" s="2"/>
    </row>
    <row r="1455" spans="1:9" ht="16.5" customHeight="1">
      <c r="A1455" s="50"/>
      <c r="B1455" s="2"/>
      <c r="C1455" s="2"/>
      <c r="D1455" s="2"/>
      <c r="E1455" s="2"/>
      <c r="F1455" s="2"/>
      <c r="G1455" s="2"/>
      <c r="H1455" s="2"/>
      <c r="I1455" s="2"/>
    </row>
    <row r="1456" spans="1:9" ht="16.5" customHeight="1">
      <c r="A1456" s="50"/>
      <c r="B1456" s="2"/>
      <c r="C1456" s="2"/>
      <c r="D1456" s="2"/>
      <c r="E1456" s="2"/>
      <c r="F1456" s="2"/>
      <c r="G1456" s="2"/>
      <c r="H1456" s="2"/>
      <c r="I1456" s="2"/>
    </row>
    <row r="1457" spans="1:9" ht="16.5" customHeight="1">
      <c r="A1457" s="50"/>
      <c r="B1457" s="2"/>
      <c r="C1457" s="2"/>
      <c r="D1457" s="2"/>
      <c r="E1457" s="2"/>
      <c r="F1457" s="2"/>
      <c r="G1457" s="2"/>
      <c r="H1457" s="2"/>
      <c r="I1457" s="2"/>
    </row>
    <row r="1458" spans="1:9" ht="16.5" customHeight="1">
      <c r="A1458" s="50"/>
      <c r="B1458" s="2"/>
      <c r="C1458" s="2"/>
      <c r="D1458" s="2"/>
      <c r="E1458" s="2"/>
      <c r="F1458" s="2"/>
      <c r="G1458" s="2"/>
      <c r="H1458" s="2"/>
      <c r="I1458" s="2"/>
    </row>
    <row r="1459" spans="1:9" ht="16.5" customHeight="1">
      <c r="A1459" s="50"/>
      <c r="B1459" s="2"/>
      <c r="C1459" s="2"/>
      <c r="D1459" s="2"/>
      <c r="E1459" s="2"/>
      <c r="F1459" s="2"/>
      <c r="G1459" s="2"/>
      <c r="H1459" s="2"/>
      <c r="I1459" s="2"/>
    </row>
    <row r="1460" spans="1:9" ht="16.5" customHeight="1">
      <c r="A1460" s="50"/>
      <c r="B1460" s="2"/>
      <c r="C1460" s="2"/>
      <c r="D1460" s="2"/>
      <c r="E1460" s="2"/>
      <c r="F1460" s="2"/>
      <c r="G1460" s="2"/>
      <c r="H1460" s="2"/>
      <c r="I1460" s="2"/>
    </row>
    <row r="1461" spans="1:9" ht="16.5" customHeight="1">
      <c r="A1461" s="50"/>
      <c r="B1461" s="2"/>
      <c r="C1461" s="2"/>
      <c r="D1461" s="2"/>
      <c r="E1461" s="2"/>
      <c r="F1461" s="2"/>
      <c r="G1461" s="2"/>
      <c r="H1461" s="2"/>
      <c r="I1461" s="2"/>
    </row>
    <row r="1462" spans="1:9" ht="16.5" customHeight="1">
      <c r="A1462" s="50"/>
      <c r="B1462" s="2"/>
      <c r="C1462" s="2"/>
      <c r="D1462" s="2"/>
      <c r="E1462" s="2"/>
      <c r="F1462" s="2"/>
      <c r="G1462" s="2"/>
      <c r="H1462" s="2"/>
      <c r="I1462" s="2"/>
    </row>
    <row r="1463" spans="1:9" ht="16.5" customHeight="1">
      <c r="A1463" s="50"/>
      <c r="B1463" s="2"/>
      <c r="C1463" s="2"/>
      <c r="D1463" s="2"/>
      <c r="E1463" s="2"/>
      <c r="F1463" s="2"/>
      <c r="G1463" s="2"/>
      <c r="H1463" s="2"/>
      <c r="I1463" s="2"/>
    </row>
    <row r="1464" spans="1:9" ht="16.5" customHeight="1">
      <c r="A1464" s="50"/>
      <c r="B1464" s="2"/>
      <c r="C1464" s="2"/>
      <c r="D1464" s="2"/>
      <c r="E1464" s="2"/>
      <c r="F1464" s="2"/>
      <c r="G1464" s="2"/>
      <c r="H1464" s="2"/>
      <c r="I1464" s="2"/>
    </row>
    <row r="1465" spans="1:9" ht="16.5" customHeight="1">
      <c r="A1465" s="50"/>
      <c r="B1465" s="2"/>
      <c r="C1465" s="2"/>
      <c r="D1465" s="2"/>
      <c r="E1465" s="2"/>
      <c r="F1465" s="2"/>
      <c r="G1465" s="2"/>
      <c r="H1465" s="2"/>
      <c r="I1465" s="2"/>
    </row>
    <row r="1466" spans="1:9" ht="16.5" customHeight="1">
      <c r="A1466" s="50"/>
      <c r="B1466" s="2"/>
      <c r="C1466" s="2"/>
      <c r="D1466" s="2"/>
      <c r="E1466" s="2"/>
      <c r="F1466" s="2"/>
      <c r="G1466" s="2"/>
      <c r="H1466" s="2"/>
      <c r="I1466" s="2"/>
    </row>
    <row r="1467" spans="1:9" ht="16.5" customHeight="1">
      <c r="A1467" s="50"/>
      <c r="B1467" s="2"/>
      <c r="C1467" s="2"/>
      <c r="D1467" s="2"/>
      <c r="E1467" s="2"/>
      <c r="F1467" s="2"/>
      <c r="G1467" s="2"/>
      <c r="H1467" s="2"/>
      <c r="I1467" s="2"/>
    </row>
    <row r="1468" spans="1:9" ht="16.5" customHeight="1">
      <c r="A1468" s="50"/>
      <c r="B1468" s="2"/>
      <c r="C1468" s="2"/>
      <c r="D1468" s="2"/>
      <c r="E1468" s="2"/>
      <c r="F1468" s="2"/>
      <c r="G1468" s="2"/>
      <c r="H1468" s="2"/>
      <c r="I1468" s="2"/>
    </row>
    <row r="1469" spans="1:9" ht="16.5" customHeight="1">
      <c r="A1469" s="50"/>
      <c r="B1469" s="2"/>
      <c r="C1469" s="2"/>
      <c r="D1469" s="2"/>
      <c r="E1469" s="2"/>
      <c r="F1469" s="2"/>
      <c r="G1469" s="2"/>
      <c r="H1469" s="2"/>
      <c r="I1469" s="2"/>
    </row>
    <row r="1470" spans="1:9" ht="16.5" customHeight="1">
      <c r="A1470" s="50"/>
      <c r="B1470" s="2"/>
      <c r="C1470" s="2"/>
      <c r="D1470" s="2"/>
      <c r="E1470" s="2"/>
      <c r="F1470" s="2"/>
      <c r="G1470" s="2"/>
      <c r="H1470" s="2"/>
      <c r="I1470" s="2"/>
    </row>
    <row r="1471" spans="1:9" ht="16.5" customHeight="1">
      <c r="A1471" s="50"/>
      <c r="B1471" s="2"/>
      <c r="C1471" s="2"/>
      <c r="D1471" s="2"/>
      <c r="E1471" s="2"/>
      <c r="F1471" s="2"/>
      <c r="G1471" s="2"/>
      <c r="H1471" s="2"/>
      <c r="I1471" s="2"/>
    </row>
    <row r="1472" spans="1:9" ht="16.5" customHeight="1">
      <c r="A1472" s="50"/>
      <c r="B1472" s="2"/>
      <c r="C1472" s="2"/>
      <c r="D1472" s="2"/>
      <c r="E1472" s="2"/>
      <c r="F1472" s="2"/>
      <c r="G1472" s="2"/>
      <c r="H1472" s="2"/>
      <c r="I1472" s="2"/>
    </row>
    <row r="1473" spans="1:9" ht="16.5" customHeight="1">
      <c r="A1473" s="50"/>
      <c r="B1473" s="2"/>
      <c r="C1473" s="2"/>
      <c r="D1473" s="2"/>
      <c r="E1473" s="2"/>
      <c r="F1473" s="2"/>
      <c r="G1473" s="2"/>
      <c r="H1473" s="2"/>
      <c r="I1473" s="2"/>
    </row>
    <row r="1474" spans="1:9" ht="16.5" customHeight="1">
      <c r="A1474" s="50"/>
      <c r="B1474" s="2"/>
      <c r="C1474" s="2"/>
      <c r="D1474" s="2"/>
      <c r="E1474" s="2"/>
      <c r="F1474" s="2"/>
      <c r="G1474" s="2"/>
      <c r="H1474" s="2"/>
      <c r="I1474" s="2"/>
    </row>
    <row r="1475" spans="1:9" ht="16.5" customHeight="1">
      <c r="A1475" s="50"/>
      <c r="B1475" s="2"/>
      <c r="C1475" s="2"/>
      <c r="D1475" s="2"/>
      <c r="E1475" s="2"/>
      <c r="F1475" s="2"/>
      <c r="G1475" s="2"/>
      <c r="H1475" s="2"/>
      <c r="I1475" s="2"/>
    </row>
    <row r="1476" spans="1:9" ht="16.5" customHeight="1">
      <c r="A1476" s="50"/>
      <c r="B1476" s="2"/>
      <c r="C1476" s="2"/>
      <c r="D1476" s="2"/>
      <c r="E1476" s="2"/>
      <c r="F1476" s="2"/>
      <c r="G1476" s="2"/>
      <c r="H1476" s="2"/>
      <c r="I1476" s="2"/>
    </row>
    <row r="1477" spans="1:9" ht="16.5" customHeight="1">
      <c r="A1477" s="50"/>
      <c r="B1477" s="2"/>
      <c r="C1477" s="2"/>
      <c r="D1477" s="2"/>
      <c r="E1477" s="2"/>
      <c r="F1477" s="2"/>
      <c r="G1477" s="2"/>
      <c r="H1477" s="2"/>
      <c r="I1477" s="2"/>
    </row>
    <row r="1478" spans="1:9" ht="16.5" customHeight="1">
      <c r="A1478" s="50"/>
      <c r="B1478" s="2"/>
      <c r="C1478" s="2"/>
      <c r="D1478" s="2"/>
      <c r="E1478" s="2"/>
      <c r="F1478" s="2"/>
      <c r="G1478" s="2"/>
      <c r="H1478" s="2"/>
      <c r="I1478" s="2"/>
    </row>
    <row r="1479" spans="1:9" ht="16.5" customHeight="1">
      <c r="A1479" s="50"/>
      <c r="B1479" s="2"/>
      <c r="C1479" s="2"/>
      <c r="D1479" s="2"/>
      <c r="E1479" s="2"/>
      <c r="F1479" s="2"/>
      <c r="G1479" s="2"/>
      <c r="H1479" s="2"/>
      <c r="I1479" s="2"/>
    </row>
    <row r="1480" spans="1:9" ht="16.5" customHeight="1">
      <c r="A1480" s="50"/>
      <c r="B1480" s="2"/>
      <c r="C1480" s="2"/>
      <c r="D1480" s="2"/>
      <c r="E1480" s="2"/>
      <c r="F1480" s="2"/>
      <c r="G1480" s="2"/>
      <c r="H1480" s="2"/>
      <c r="I1480" s="2"/>
    </row>
    <row r="1481" spans="1:9" ht="16.5" customHeight="1">
      <c r="A1481" s="50"/>
      <c r="B1481" s="2"/>
      <c r="C1481" s="2"/>
      <c r="D1481" s="2"/>
      <c r="E1481" s="2"/>
      <c r="F1481" s="2"/>
      <c r="G1481" s="2"/>
      <c r="H1481" s="2"/>
      <c r="I1481" s="2"/>
    </row>
    <row r="1482" spans="1:9" ht="16.5" customHeight="1">
      <c r="A1482" s="50"/>
      <c r="B1482" s="2"/>
      <c r="C1482" s="2"/>
      <c r="D1482" s="2"/>
      <c r="E1482" s="2"/>
      <c r="F1482" s="2"/>
      <c r="G1482" s="2"/>
      <c r="H1482" s="2"/>
      <c r="I1482" s="2"/>
    </row>
    <row r="1483" spans="1:9" ht="16.5" customHeight="1">
      <c r="A1483" s="50"/>
      <c r="B1483" s="2"/>
      <c r="C1483" s="2"/>
      <c r="D1483" s="2"/>
      <c r="E1483" s="2"/>
      <c r="F1483" s="2"/>
      <c r="G1483" s="2"/>
      <c r="H1483" s="2"/>
      <c r="I1483" s="2"/>
    </row>
    <row r="1484" spans="1:9" ht="16.5" customHeight="1">
      <c r="A1484" s="50"/>
      <c r="B1484" s="2"/>
      <c r="C1484" s="2"/>
      <c r="D1484" s="2"/>
      <c r="E1484" s="2"/>
      <c r="F1484" s="2"/>
      <c r="G1484" s="2"/>
      <c r="H1484" s="2"/>
      <c r="I1484" s="2"/>
    </row>
    <row r="1485" spans="1:9" ht="16.5" customHeight="1">
      <c r="A1485" s="50"/>
      <c r="B1485" s="2"/>
      <c r="C1485" s="2"/>
      <c r="D1485" s="2"/>
      <c r="E1485" s="2"/>
      <c r="F1485" s="2"/>
      <c r="G1485" s="2"/>
      <c r="H1485" s="2"/>
      <c r="I1485" s="2"/>
    </row>
    <row r="1486" spans="1:9" ht="16.5" customHeight="1">
      <c r="A1486" s="50"/>
      <c r="B1486" s="2"/>
      <c r="C1486" s="2"/>
      <c r="D1486" s="2"/>
      <c r="E1486" s="2"/>
      <c r="F1486" s="2"/>
      <c r="G1486" s="2"/>
      <c r="H1486" s="2"/>
      <c r="I1486" s="2"/>
    </row>
    <row r="1487" spans="1:9" ht="16.5" customHeight="1">
      <c r="A1487" s="50"/>
      <c r="B1487" s="2"/>
      <c r="C1487" s="2"/>
      <c r="D1487" s="2"/>
      <c r="E1487" s="2"/>
      <c r="F1487" s="2"/>
      <c r="G1487" s="2"/>
      <c r="H1487" s="2"/>
      <c r="I1487" s="2"/>
    </row>
    <row r="1488" spans="1:9" ht="16.5" customHeight="1">
      <c r="A1488" s="50"/>
      <c r="B1488" s="2"/>
      <c r="C1488" s="2"/>
      <c r="D1488" s="2"/>
      <c r="E1488" s="2"/>
      <c r="F1488" s="2"/>
      <c r="G1488" s="2"/>
      <c r="H1488" s="2"/>
      <c r="I1488" s="2"/>
    </row>
    <row r="1489" spans="1:9" ht="16.5" customHeight="1">
      <c r="A1489" s="50"/>
      <c r="B1489" s="2"/>
      <c r="C1489" s="2"/>
      <c r="D1489" s="2"/>
      <c r="E1489" s="2"/>
      <c r="F1489" s="2"/>
      <c r="G1489" s="2"/>
      <c r="H1489" s="2"/>
      <c r="I1489" s="2"/>
    </row>
    <row r="1490" spans="1:9" ht="16.5" customHeight="1">
      <c r="A1490" s="50"/>
      <c r="B1490" s="2"/>
      <c r="C1490" s="2"/>
      <c r="D1490" s="2"/>
      <c r="E1490" s="2"/>
      <c r="F1490" s="2"/>
      <c r="G1490" s="2"/>
      <c r="H1490" s="2"/>
      <c r="I1490" s="2"/>
    </row>
    <row r="1491" spans="1:9" ht="16.5" customHeight="1">
      <c r="A1491" s="50"/>
      <c r="B1491" s="2"/>
      <c r="C1491" s="2"/>
      <c r="D1491" s="2"/>
      <c r="E1491" s="2"/>
      <c r="F1491" s="2"/>
      <c r="G1491" s="2"/>
      <c r="H1491" s="2"/>
      <c r="I1491" s="2"/>
    </row>
    <row r="1492" spans="1:9" ht="16.5" customHeight="1">
      <c r="A1492" s="50"/>
      <c r="B1492" s="2"/>
      <c r="C1492" s="2"/>
      <c r="D1492" s="2"/>
      <c r="E1492" s="2"/>
      <c r="F1492" s="2"/>
      <c r="G1492" s="2"/>
      <c r="H1492" s="2"/>
      <c r="I1492" s="2"/>
    </row>
    <row r="1493" spans="1:9" ht="16.5" customHeight="1">
      <c r="A1493" s="50"/>
      <c r="B1493" s="2"/>
      <c r="C1493" s="2"/>
      <c r="D1493" s="2"/>
      <c r="E1493" s="2"/>
      <c r="F1493" s="2"/>
      <c r="G1493" s="2"/>
      <c r="H1493" s="2"/>
      <c r="I1493" s="2"/>
    </row>
    <row r="1494" spans="1:9" ht="16.5" customHeight="1">
      <c r="A1494" s="50"/>
      <c r="B1494" s="2"/>
      <c r="C1494" s="2"/>
      <c r="D1494" s="2"/>
      <c r="E1494" s="2"/>
      <c r="F1494" s="2"/>
      <c r="G1494" s="2"/>
      <c r="H1494" s="2"/>
      <c r="I1494" s="2"/>
    </row>
    <row r="1495" spans="1:9" ht="16.5" customHeight="1">
      <c r="A1495" s="50"/>
      <c r="B1495" s="2"/>
      <c r="C1495" s="2"/>
      <c r="D1495" s="2"/>
      <c r="E1495" s="2"/>
      <c r="F1495" s="2"/>
      <c r="G1495" s="2"/>
      <c r="H1495" s="2"/>
      <c r="I1495" s="2"/>
    </row>
    <row r="1496" spans="1:9" ht="16.5" customHeight="1">
      <c r="A1496" s="50"/>
      <c r="B1496" s="2"/>
      <c r="C1496" s="2"/>
      <c r="D1496" s="2"/>
      <c r="E1496" s="2"/>
      <c r="F1496" s="2"/>
      <c r="G1496" s="2"/>
      <c r="H1496" s="2"/>
      <c r="I1496" s="2"/>
    </row>
    <row r="1497" spans="1:9" ht="16.5" customHeight="1">
      <c r="A1497" s="50"/>
      <c r="B1497" s="2"/>
      <c r="C1497" s="2"/>
      <c r="D1497" s="2"/>
      <c r="E1497" s="2"/>
      <c r="F1497" s="2"/>
      <c r="G1497" s="2"/>
      <c r="H1497" s="2"/>
      <c r="I1497" s="2"/>
    </row>
    <row r="1498" spans="1:9" ht="16.5" customHeight="1">
      <c r="A1498" s="50"/>
      <c r="B1498" s="2"/>
      <c r="C1498" s="2"/>
      <c r="D1498" s="2"/>
      <c r="E1498" s="2"/>
      <c r="F1498" s="2"/>
      <c r="G1498" s="2"/>
      <c r="H1498" s="2"/>
      <c r="I1498" s="2"/>
    </row>
    <row r="1499" spans="1:9" ht="16.5" customHeight="1">
      <c r="A1499" s="50"/>
      <c r="B1499" s="2"/>
      <c r="C1499" s="2"/>
      <c r="D1499" s="2"/>
      <c r="E1499" s="2"/>
      <c r="F1499" s="2"/>
      <c r="G1499" s="2"/>
      <c r="H1499" s="2"/>
      <c r="I1499" s="2"/>
    </row>
  </sheetData>
  <mergeCells count="32">
    <mergeCell ref="A481:H481"/>
    <mergeCell ref="A478:H478"/>
    <mergeCell ref="A421:H421"/>
    <mergeCell ref="A424:H424"/>
    <mergeCell ref="A406:H406"/>
    <mergeCell ref="A409:H409"/>
    <mergeCell ref="A412:H412"/>
    <mergeCell ref="A415:H415"/>
    <mergeCell ref="A418:H418"/>
    <mergeCell ref="A427:H427"/>
    <mergeCell ref="A430:H430"/>
    <mergeCell ref="A433:H433"/>
    <mergeCell ref="A436:H436"/>
    <mergeCell ref="A460:H460"/>
    <mergeCell ref="A439:H439"/>
    <mergeCell ref="A475:H475"/>
    <mergeCell ref="A403:H403"/>
    <mergeCell ref="A1:H1"/>
    <mergeCell ref="A2:H2"/>
    <mergeCell ref="A332:H332"/>
    <mergeCell ref="A367:H367"/>
    <mergeCell ref="A402:H402"/>
    <mergeCell ref="A469:H469"/>
    <mergeCell ref="A472:H472"/>
    <mergeCell ref="A466:H466"/>
    <mergeCell ref="A442:H442"/>
    <mergeCell ref="A445:H445"/>
    <mergeCell ref="A448:H448"/>
    <mergeCell ref="A451:H451"/>
    <mergeCell ref="A454:H454"/>
    <mergeCell ref="A457:H457"/>
    <mergeCell ref="A463:H463"/>
  </mergeCells>
  <pageMargins left="0.51181102362204722" right="0.51181102362204722" top="0.78740157480314965" bottom="0.78740157480314965" header="0.31496062992125984" footer="0.31496062992125984"/>
  <pageSetup paperSize="9" scale="74" fitToHeight="5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339"/>
  <sheetViews>
    <sheetView showGridLines="0" zoomScale="130" zoomScaleNormal="130" workbookViewId="0">
      <pane ySplit="3" topLeftCell="A316" activePane="bottomLeft" state="frozen"/>
      <selection pane="bottomLeft" activeCell="A324" sqref="A324"/>
    </sheetView>
  </sheetViews>
  <sheetFormatPr defaultRowHeight="15"/>
  <cols>
    <col min="1" max="1" width="21.140625" customWidth="1"/>
    <col min="2" max="8" width="14.5703125" style="74" customWidth="1"/>
    <col min="9" max="9" width="1.85546875" customWidth="1"/>
  </cols>
  <sheetData>
    <row r="1" spans="1:9" ht="20.25" customHeight="1">
      <c r="A1" s="92" t="s">
        <v>0</v>
      </c>
      <c r="B1" s="92"/>
      <c r="C1" s="92"/>
      <c r="D1" s="92"/>
      <c r="E1" s="92"/>
      <c r="F1" s="92"/>
      <c r="G1" s="92"/>
      <c r="H1" s="92"/>
      <c r="I1" s="1"/>
    </row>
    <row r="2" spans="1:9">
      <c r="A2" s="93" t="s">
        <v>118</v>
      </c>
      <c r="B2" s="93"/>
      <c r="C2" s="93"/>
      <c r="D2" s="93"/>
      <c r="E2" s="93"/>
      <c r="F2" s="93"/>
      <c r="G2" s="93"/>
      <c r="H2" s="93"/>
      <c r="I2" s="2"/>
    </row>
    <row r="3" spans="1:9" ht="36" customHeight="1">
      <c r="A3" s="3" t="s">
        <v>2</v>
      </c>
      <c r="B3" s="63" t="s">
        <v>3</v>
      </c>
      <c r="C3" s="63" t="s">
        <v>4</v>
      </c>
      <c r="D3" s="64" t="s">
        <v>5</v>
      </c>
      <c r="E3" s="65" t="s">
        <v>6</v>
      </c>
      <c r="F3" s="65" t="s">
        <v>7</v>
      </c>
      <c r="G3" s="66" t="s">
        <v>8</v>
      </c>
      <c r="H3" s="67" t="s">
        <v>9</v>
      </c>
      <c r="I3" s="9"/>
    </row>
    <row r="4" spans="1:9" ht="16.5" customHeight="1">
      <c r="A4" s="20">
        <f>'VOLUME (SACAS)'!A4</f>
        <v>32874</v>
      </c>
      <c r="B4" s="68">
        <f>('RECEITA CAMBIAL (US$ MIL)'!B4*1000)/'VOLUME (SACAS)'!B4</f>
        <v>0</v>
      </c>
      <c r="C4" s="68">
        <f>('RECEITA CAMBIAL (US$ MIL)'!C4*1000)/'VOLUME (SACAS)'!C4</f>
        <v>0</v>
      </c>
      <c r="D4" s="69">
        <f>('RECEITA CAMBIAL (US$ MIL)'!D4*1000)/'VOLUME (SACAS)'!D4</f>
        <v>66.406431650301371</v>
      </c>
      <c r="E4" s="68">
        <v>0</v>
      </c>
      <c r="F4" s="68">
        <f>('RECEITA CAMBIAL (US$ MIL)'!F4*1000)/'VOLUME (SACAS)'!F4</f>
        <v>47.537046043293998</v>
      </c>
      <c r="G4" s="70">
        <f>('RECEITA CAMBIAL (US$ MIL)'!G4*1000)/'VOLUME (SACAS)'!G4</f>
        <v>47.537046043293998</v>
      </c>
      <c r="H4" s="71">
        <f>('RECEITA CAMBIAL (US$ MIL)'!H4*1000)/'VOLUME (SACAS)'!H4</f>
        <v>63.525307525956144</v>
      </c>
      <c r="I4" s="16"/>
    </row>
    <row r="5" spans="1:9" ht="16.5" customHeight="1">
      <c r="A5" s="20">
        <f>'VOLUME (SACAS)'!A5</f>
        <v>32905</v>
      </c>
      <c r="B5" s="68">
        <f>('RECEITA CAMBIAL (US$ MIL)'!B5*1000)/'VOLUME (SACAS)'!B5</f>
        <v>0</v>
      </c>
      <c r="C5" s="68">
        <f>('RECEITA CAMBIAL (US$ MIL)'!C5*1000)/'VOLUME (SACAS)'!C5</f>
        <v>0</v>
      </c>
      <c r="D5" s="69">
        <f>('RECEITA CAMBIAL (US$ MIL)'!D5*1000)/'VOLUME (SACAS)'!D5</f>
        <v>62.845457223000096</v>
      </c>
      <c r="E5" s="68">
        <v>0</v>
      </c>
      <c r="F5" s="68">
        <f>('RECEITA CAMBIAL (US$ MIL)'!F5*1000)/'VOLUME (SACAS)'!F5</f>
        <v>54.078279055870929</v>
      </c>
      <c r="G5" s="70">
        <f>('RECEITA CAMBIAL (US$ MIL)'!G5*1000)/'VOLUME (SACAS)'!G5</f>
        <v>54.078279055870929</v>
      </c>
      <c r="H5" s="71">
        <f>('RECEITA CAMBIAL (US$ MIL)'!H5*1000)/'VOLUME (SACAS)'!H5</f>
        <v>61.390206424026672</v>
      </c>
      <c r="I5" s="16"/>
    </row>
    <row r="6" spans="1:9" ht="16.5" customHeight="1">
      <c r="A6" s="20">
        <f>'VOLUME (SACAS)'!A6</f>
        <v>32933</v>
      </c>
      <c r="B6" s="68">
        <f>('RECEITA CAMBIAL (US$ MIL)'!B6*1000)/'VOLUME (SACAS)'!B6</f>
        <v>0</v>
      </c>
      <c r="C6" s="68">
        <f>('RECEITA CAMBIAL (US$ MIL)'!C6*1000)/'VOLUME (SACAS)'!C6</f>
        <v>0</v>
      </c>
      <c r="D6" s="69">
        <f>('RECEITA CAMBIAL (US$ MIL)'!D6*1000)/'VOLUME (SACAS)'!D6</f>
        <v>62.401810522889242</v>
      </c>
      <c r="E6" s="68">
        <v>0</v>
      </c>
      <c r="F6" s="68">
        <f>('RECEITA CAMBIAL (US$ MIL)'!F6*1000)/'VOLUME (SACAS)'!F6</f>
        <v>65.037979516366036</v>
      </c>
      <c r="G6" s="70">
        <f>('RECEITA CAMBIAL (US$ MIL)'!G6*1000)/'VOLUME (SACAS)'!G6</f>
        <v>65.037979516366036</v>
      </c>
      <c r="H6" s="71">
        <f>('RECEITA CAMBIAL (US$ MIL)'!H6*1000)/'VOLUME (SACAS)'!H6</f>
        <v>62.79363478958593</v>
      </c>
      <c r="I6" s="16"/>
    </row>
    <row r="7" spans="1:9" ht="16.5" customHeight="1">
      <c r="A7" s="20">
        <f>'VOLUME (SACAS)'!A7</f>
        <v>32964</v>
      </c>
      <c r="B7" s="68">
        <f>('RECEITA CAMBIAL (US$ MIL)'!B7*1000)/'VOLUME (SACAS)'!B7</f>
        <v>56.949594487055755</v>
      </c>
      <c r="C7" s="68">
        <f>('RECEITA CAMBIAL (US$ MIL)'!C7*1000)/'VOLUME (SACAS)'!C7</f>
        <v>70.24769070363169</v>
      </c>
      <c r="D7" s="69">
        <f>('RECEITA CAMBIAL (US$ MIL)'!D7*1000)/'VOLUME (SACAS)'!D7</f>
        <v>68.705759476834189</v>
      </c>
      <c r="E7" s="68">
        <v>0</v>
      </c>
      <c r="F7" s="68">
        <f>('RECEITA CAMBIAL (US$ MIL)'!F7*1000)/'VOLUME (SACAS)'!F7</f>
        <v>60.640342340539704</v>
      </c>
      <c r="G7" s="70">
        <f>('RECEITA CAMBIAL (US$ MIL)'!G7*1000)/'VOLUME (SACAS)'!G7</f>
        <v>60.640342340539704</v>
      </c>
      <c r="H7" s="71">
        <f>('RECEITA CAMBIAL (US$ MIL)'!H7*1000)/'VOLUME (SACAS)'!H7</f>
        <v>67.920069639487181</v>
      </c>
      <c r="I7" s="16"/>
    </row>
    <row r="8" spans="1:9" ht="16.5" customHeight="1">
      <c r="A8" s="20">
        <f>'VOLUME (SACAS)'!A8</f>
        <v>32994</v>
      </c>
      <c r="B8" s="68">
        <f>('RECEITA CAMBIAL (US$ MIL)'!B8*1000)/'VOLUME (SACAS)'!B8</f>
        <v>50.787065049317619</v>
      </c>
      <c r="C8" s="68">
        <f>('RECEITA CAMBIAL (US$ MIL)'!C8*1000)/'VOLUME (SACAS)'!C8</f>
        <v>75.757115376974156</v>
      </c>
      <c r="D8" s="69">
        <f>('RECEITA CAMBIAL (US$ MIL)'!D8*1000)/'VOLUME (SACAS)'!D8</f>
        <v>73.048323458042958</v>
      </c>
      <c r="E8" s="68">
        <v>0</v>
      </c>
      <c r="F8" s="68">
        <f>('RECEITA CAMBIAL (US$ MIL)'!F8*1000)/'VOLUME (SACAS)'!F8</f>
        <v>67.468795466793082</v>
      </c>
      <c r="G8" s="70">
        <f>('RECEITA CAMBIAL (US$ MIL)'!G8*1000)/'VOLUME (SACAS)'!G8</f>
        <v>67.468795466793082</v>
      </c>
      <c r="H8" s="71">
        <f>('RECEITA CAMBIAL (US$ MIL)'!H8*1000)/'VOLUME (SACAS)'!H8</f>
        <v>71.590163331758234</v>
      </c>
      <c r="I8" s="16"/>
    </row>
    <row r="9" spans="1:9" ht="16.5" customHeight="1">
      <c r="A9" s="20">
        <f>'VOLUME (SACAS)'!A9</f>
        <v>33025</v>
      </c>
      <c r="B9" s="68">
        <f>('RECEITA CAMBIAL (US$ MIL)'!B9*1000)/'VOLUME (SACAS)'!B9</f>
        <v>51.302560571850918</v>
      </c>
      <c r="C9" s="68">
        <f>('RECEITA CAMBIAL (US$ MIL)'!C9*1000)/'VOLUME (SACAS)'!C9</f>
        <v>77.114704818103377</v>
      </c>
      <c r="D9" s="69">
        <f>('RECEITA CAMBIAL (US$ MIL)'!D9*1000)/'VOLUME (SACAS)'!D9</f>
        <v>74.806987815045034</v>
      </c>
      <c r="E9" s="68">
        <v>0</v>
      </c>
      <c r="F9" s="68">
        <f>('RECEITA CAMBIAL (US$ MIL)'!F9*1000)/'VOLUME (SACAS)'!F9</f>
        <v>68.484086726749396</v>
      </c>
      <c r="G9" s="70">
        <f>('RECEITA CAMBIAL (US$ MIL)'!G9*1000)/'VOLUME (SACAS)'!G9</f>
        <v>68.484086726749396</v>
      </c>
      <c r="H9" s="71">
        <f>('RECEITA CAMBIAL (US$ MIL)'!H9*1000)/'VOLUME (SACAS)'!H9</f>
        <v>73.623787838318108</v>
      </c>
      <c r="I9" s="16"/>
    </row>
    <row r="10" spans="1:9" ht="16.5" customHeight="1">
      <c r="A10" s="20">
        <f>'VOLUME (SACAS)'!A10</f>
        <v>33055</v>
      </c>
      <c r="B10" s="68">
        <f>('RECEITA CAMBIAL (US$ MIL)'!B10*1000)/'VOLUME (SACAS)'!B10</f>
        <v>48.292499957376435</v>
      </c>
      <c r="C10" s="68">
        <f>('RECEITA CAMBIAL (US$ MIL)'!C10*1000)/'VOLUME (SACAS)'!C10</f>
        <v>82.112228718416958</v>
      </c>
      <c r="D10" s="69">
        <f>('RECEITA CAMBIAL (US$ MIL)'!D10*1000)/'VOLUME (SACAS)'!D10</f>
        <v>76.665939077444321</v>
      </c>
      <c r="E10" s="68">
        <f>('RECEITA CAMBIAL (US$ MIL)'!E10*1000)/'VOLUME (SACAS)'!E10</f>
        <v>180</v>
      </c>
      <c r="F10" s="68">
        <f>('RECEITA CAMBIAL (US$ MIL)'!F10*1000)/'VOLUME (SACAS)'!F10</f>
        <v>76.133694173890348</v>
      </c>
      <c r="G10" s="70">
        <f>('RECEITA CAMBIAL (US$ MIL)'!G10*1000)/'VOLUME (SACAS)'!G10</f>
        <v>76.240599440083443</v>
      </c>
      <c r="H10" s="71">
        <f>('RECEITA CAMBIAL (US$ MIL)'!H10*1000)/'VOLUME (SACAS)'!H10</f>
        <v>76.595029107643938</v>
      </c>
      <c r="I10" s="16"/>
    </row>
    <row r="11" spans="1:9" ht="16.5" customHeight="1">
      <c r="A11" s="20">
        <f>'VOLUME (SACAS)'!A11</f>
        <v>33086</v>
      </c>
      <c r="B11" s="68">
        <f>('RECEITA CAMBIAL (US$ MIL)'!B11*1000)/'VOLUME (SACAS)'!B11</f>
        <v>48.295764624727674</v>
      </c>
      <c r="C11" s="68">
        <f>('RECEITA CAMBIAL (US$ MIL)'!C11*1000)/'VOLUME (SACAS)'!C11</f>
        <v>88.664341412808042</v>
      </c>
      <c r="D11" s="69">
        <f>('RECEITA CAMBIAL (US$ MIL)'!D11*1000)/'VOLUME (SACAS)'!D11</f>
        <v>81.634964801046081</v>
      </c>
      <c r="E11" s="68">
        <v>0</v>
      </c>
      <c r="F11" s="68">
        <f>('RECEITA CAMBIAL (US$ MIL)'!F11*1000)/'VOLUME (SACAS)'!F11</f>
        <v>72.642037576715197</v>
      </c>
      <c r="G11" s="70">
        <f>('RECEITA CAMBIAL (US$ MIL)'!G11*1000)/'VOLUME (SACAS)'!G11</f>
        <v>72.642037576715197</v>
      </c>
      <c r="H11" s="71">
        <f>('RECEITA CAMBIAL (US$ MIL)'!H11*1000)/'VOLUME (SACAS)'!H11</f>
        <v>80.494042850059316</v>
      </c>
      <c r="I11" s="16"/>
    </row>
    <row r="12" spans="1:9" ht="16.5" customHeight="1">
      <c r="A12" s="20">
        <f>'VOLUME (SACAS)'!A12</f>
        <v>33117</v>
      </c>
      <c r="B12" s="68">
        <f>('RECEITA CAMBIAL (US$ MIL)'!B12*1000)/'VOLUME (SACAS)'!B12</f>
        <v>51.817497659677308</v>
      </c>
      <c r="C12" s="68">
        <f>('RECEITA CAMBIAL (US$ MIL)'!C12*1000)/'VOLUME (SACAS)'!C12</f>
        <v>91.659840581071123</v>
      </c>
      <c r="D12" s="69">
        <f>('RECEITA CAMBIAL (US$ MIL)'!D12*1000)/'VOLUME (SACAS)'!D12</f>
        <v>86.40402915324826</v>
      </c>
      <c r="E12" s="68">
        <f>('RECEITA CAMBIAL (US$ MIL)'!E12*1000)/'VOLUME (SACAS)'!E12</f>
        <v>122.30215827338129</v>
      </c>
      <c r="F12" s="68">
        <f>('RECEITA CAMBIAL (US$ MIL)'!F12*1000)/'VOLUME (SACAS)'!F12</f>
        <v>69.903756983054308</v>
      </c>
      <c r="G12" s="70">
        <f>('RECEITA CAMBIAL (US$ MIL)'!G12*1000)/'VOLUME (SACAS)'!G12</f>
        <v>69.93605491649889</v>
      </c>
      <c r="H12" s="71">
        <f>('RECEITA CAMBIAL (US$ MIL)'!H12*1000)/'VOLUME (SACAS)'!H12</f>
        <v>83.868223173339814</v>
      </c>
      <c r="I12" s="16"/>
    </row>
    <row r="13" spans="1:9" ht="16.5" customHeight="1">
      <c r="A13" s="20">
        <f>'VOLUME (SACAS)'!A13</f>
        <v>33147</v>
      </c>
      <c r="B13" s="68">
        <f>('RECEITA CAMBIAL (US$ MIL)'!B13*1000)/'VOLUME (SACAS)'!B13</f>
        <v>54.56405452707866</v>
      </c>
      <c r="C13" s="68">
        <f>('RECEITA CAMBIAL (US$ MIL)'!C13*1000)/'VOLUME (SACAS)'!C13</f>
        <v>95.392924261499445</v>
      </c>
      <c r="D13" s="69">
        <f>('RECEITA CAMBIAL (US$ MIL)'!D13*1000)/'VOLUME (SACAS)'!D13</f>
        <v>90.128161931583392</v>
      </c>
      <c r="E13" s="68">
        <v>0</v>
      </c>
      <c r="F13" s="68">
        <f>('RECEITA CAMBIAL (US$ MIL)'!F13*1000)/'VOLUME (SACAS)'!F13</f>
        <v>81.440774026394621</v>
      </c>
      <c r="G13" s="70">
        <f>('RECEITA CAMBIAL (US$ MIL)'!G13*1000)/'VOLUME (SACAS)'!G13</f>
        <v>81.440774026394621</v>
      </c>
      <c r="H13" s="71">
        <f>('RECEITA CAMBIAL (US$ MIL)'!H13*1000)/'VOLUME (SACAS)'!H13</f>
        <v>88.949083256869386</v>
      </c>
      <c r="I13" s="16"/>
    </row>
    <row r="14" spans="1:9" ht="16.5" customHeight="1">
      <c r="A14" s="20">
        <f>'VOLUME (SACAS)'!A14</f>
        <v>33178</v>
      </c>
      <c r="B14" s="68">
        <f>('RECEITA CAMBIAL (US$ MIL)'!B14*1000)/'VOLUME (SACAS)'!B14</f>
        <v>54.749302000930662</v>
      </c>
      <c r="C14" s="68">
        <f>('RECEITA CAMBIAL (US$ MIL)'!C14*1000)/'VOLUME (SACAS)'!C14</f>
        <v>94.65668266343485</v>
      </c>
      <c r="D14" s="69">
        <f>('RECEITA CAMBIAL (US$ MIL)'!D14*1000)/'VOLUME (SACAS)'!D14</f>
        <v>87.373689569365794</v>
      </c>
      <c r="E14" s="68">
        <f>('RECEITA CAMBIAL (US$ MIL)'!E14*1000)/'VOLUME (SACAS)'!E14</f>
        <v>163.32378223495701</v>
      </c>
      <c r="F14" s="68">
        <f>('RECEITA CAMBIAL (US$ MIL)'!F14*1000)/'VOLUME (SACAS)'!F14</f>
        <v>76.629955678692866</v>
      </c>
      <c r="G14" s="70">
        <f>('RECEITA CAMBIAL (US$ MIL)'!G14*1000)/'VOLUME (SACAS)'!G14</f>
        <v>76.752695674750314</v>
      </c>
      <c r="H14" s="71">
        <f>('RECEITA CAMBIAL (US$ MIL)'!H14*1000)/'VOLUME (SACAS)'!H14</f>
        <v>86.329526474393433</v>
      </c>
      <c r="I14" s="16"/>
    </row>
    <row r="15" spans="1:9" ht="16.5" customHeight="1">
      <c r="A15" s="20">
        <f>'VOLUME (SACAS)'!A15</f>
        <v>33208</v>
      </c>
      <c r="B15" s="68">
        <f>('RECEITA CAMBIAL (US$ MIL)'!B15*1000)/'VOLUME (SACAS)'!B15</f>
        <v>54.30657442306061</v>
      </c>
      <c r="C15" s="68">
        <f>('RECEITA CAMBIAL (US$ MIL)'!C15*1000)/'VOLUME (SACAS)'!C15</f>
        <v>91.603928751931804</v>
      </c>
      <c r="D15" s="69">
        <f>('RECEITA CAMBIAL (US$ MIL)'!D15*1000)/'VOLUME (SACAS)'!D15</f>
        <v>82.227574310341524</v>
      </c>
      <c r="E15" s="68">
        <v>0</v>
      </c>
      <c r="F15" s="68">
        <f>('RECEITA CAMBIAL (US$ MIL)'!F15*1000)/'VOLUME (SACAS)'!F15</f>
        <v>85.890057793580397</v>
      </c>
      <c r="G15" s="70">
        <f>('RECEITA CAMBIAL (US$ MIL)'!G15*1000)/'VOLUME (SACAS)'!G15</f>
        <v>85.890057793580397</v>
      </c>
      <c r="H15" s="71">
        <f>('RECEITA CAMBIAL (US$ MIL)'!H15*1000)/'VOLUME (SACAS)'!H15</f>
        <v>82.528425414933025</v>
      </c>
      <c r="I15" s="16"/>
    </row>
    <row r="16" spans="1:9" ht="16.5" customHeight="1">
      <c r="A16" s="20">
        <f>'VOLUME (SACAS)'!A16</f>
        <v>33239</v>
      </c>
      <c r="B16" s="68">
        <f>('RECEITA CAMBIAL (US$ MIL)'!B16*1000)/'VOLUME (SACAS)'!B16</f>
        <v>55.498880920239735</v>
      </c>
      <c r="C16" s="68">
        <f>('RECEITA CAMBIAL (US$ MIL)'!C16*1000)/'VOLUME (SACAS)'!C16</f>
        <v>89.120228591342538</v>
      </c>
      <c r="D16" s="69">
        <f>('RECEITA CAMBIAL (US$ MIL)'!D16*1000)/'VOLUME (SACAS)'!D16</f>
        <v>81.402338239784399</v>
      </c>
      <c r="E16" s="68">
        <f>('RECEITA CAMBIAL (US$ MIL)'!E16*1000)/'VOLUME (SACAS)'!E16</f>
        <v>127.50885478158206</v>
      </c>
      <c r="F16" s="68">
        <f>('RECEITA CAMBIAL (US$ MIL)'!F16*1000)/'VOLUME (SACAS)'!F16</f>
        <v>75.469237790612937</v>
      </c>
      <c r="G16" s="70">
        <f>('RECEITA CAMBIAL (US$ MIL)'!G16*1000)/'VOLUME (SACAS)'!G16</f>
        <v>75.805148683869589</v>
      </c>
      <c r="H16" s="71">
        <f>('RECEITA CAMBIAL (US$ MIL)'!H16*1000)/'VOLUME (SACAS)'!H16</f>
        <v>81.054688886753581</v>
      </c>
      <c r="I16" s="16"/>
    </row>
    <row r="17" spans="1:9" ht="16.5" customHeight="1">
      <c r="A17" s="20">
        <f>'VOLUME (SACAS)'!A17</f>
        <v>33270</v>
      </c>
      <c r="B17" s="68">
        <f>('RECEITA CAMBIAL (US$ MIL)'!B17*1000)/'VOLUME (SACAS)'!B17</f>
        <v>52.91045775388794</v>
      </c>
      <c r="C17" s="68">
        <f>('RECEITA CAMBIAL (US$ MIL)'!C17*1000)/'VOLUME (SACAS)'!C17</f>
        <v>83.70324770397977</v>
      </c>
      <c r="D17" s="69">
        <f>('RECEITA CAMBIAL (US$ MIL)'!D17*1000)/'VOLUME (SACAS)'!D17</f>
        <v>74.370524973186079</v>
      </c>
      <c r="E17" s="68">
        <v>0</v>
      </c>
      <c r="F17" s="68">
        <f>('RECEITA CAMBIAL (US$ MIL)'!F17*1000)/'VOLUME (SACAS)'!F17</f>
        <v>73.084194087509246</v>
      </c>
      <c r="G17" s="70">
        <f>('RECEITA CAMBIAL (US$ MIL)'!G17*1000)/'VOLUME (SACAS)'!G17</f>
        <v>73.084194087509246</v>
      </c>
      <c r="H17" s="71">
        <f>('RECEITA CAMBIAL (US$ MIL)'!H17*1000)/'VOLUME (SACAS)'!H17</f>
        <v>74.270143026203115</v>
      </c>
      <c r="I17" s="16"/>
    </row>
    <row r="18" spans="1:9" ht="16.5" customHeight="1">
      <c r="A18" s="20">
        <f>'VOLUME (SACAS)'!A18</f>
        <v>33298</v>
      </c>
      <c r="B18" s="68">
        <f>('RECEITA CAMBIAL (US$ MIL)'!B18*1000)/'VOLUME (SACAS)'!B18</f>
        <v>52.540265233028286</v>
      </c>
      <c r="C18" s="68">
        <f>('RECEITA CAMBIAL (US$ MIL)'!C18*1000)/'VOLUME (SACAS)'!C18</f>
        <v>86.659374799637646</v>
      </c>
      <c r="D18" s="69">
        <f>('RECEITA CAMBIAL (US$ MIL)'!D18*1000)/'VOLUME (SACAS)'!D18</f>
        <v>83.979110512129381</v>
      </c>
      <c r="E18" s="68">
        <f>('RECEITA CAMBIAL (US$ MIL)'!E18*1000)/'VOLUME (SACAS)'!E18</f>
        <v>121.92262602579133</v>
      </c>
      <c r="F18" s="68">
        <f>('RECEITA CAMBIAL (US$ MIL)'!F18*1000)/'VOLUME (SACAS)'!F18</f>
        <v>84.644919253202033</v>
      </c>
      <c r="G18" s="70">
        <f>('RECEITA CAMBIAL (US$ MIL)'!G18*1000)/'VOLUME (SACAS)'!G18</f>
        <v>84.876464548638666</v>
      </c>
      <c r="H18" s="71">
        <f>('RECEITA CAMBIAL (US$ MIL)'!H18*1000)/'VOLUME (SACAS)'!H18</f>
        <v>84.045834716283579</v>
      </c>
      <c r="I18" s="16"/>
    </row>
    <row r="19" spans="1:9" ht="16.5" customHeight="1">
      <c r="A19" s="20">
        <f>'VOLUME (SACAS)'!A19</f>
        <v>33329</v>
      </c>
      <c r="B19" s="68">
        <f>('RECEITA CAMBIAL (US$ MIL)'!B19*1000)/'VOLUME (SACAS)'!B19</f>
        <v>52.0604036143651</v>
      </c>
      <c r="C19" s="68">
        <f>('RECEITA CAMBIAL (US$ MIL)'!C19*1000)/'VOLUME (SACAS)'!C19</f>
        <v>88.317786786886515</v>
      </c>
      <c r="D19" s="69">
        <f>('RECEITA CAMBIAL (US$ MIL)'!D19*1000)/'VOLUME (SACAS)'!D19</f>
        <v>86.320245873277571</v>
      </c>
      <c r="E19" s="68">
        <f>('RECEITA CAMBIAL (US$ MIL)'!E19*1000)/'VOLUME (SACAS)'!E19</f>
        <v>124.2603550295858</v>
      </c>
      <c r="F19" s="68">
        <f>('RECEITA CAMBIAL (US$ MIL)'!F19*1000)/'VOLUME (SACAS)'!F19</f>
        <v>65.519637604301096</v>
      </c>
      <c r="G19" s="70">
        <f>('RECEITA CAMBIAL (US$ MIL)'!G19*1000)/'VOLUME (SACAS)'!G19</f>
        <v>65.57145989288064</v>
      </c>
      <c r="H19" s="71">
        <f>('RECEITA CAMBIAL (US$ MIL)'!H19*1000)/'VOLUME (SACAS)'!H19</f>
        <v>83.420514683673957</v>
      </c>
      <c r="I19" s="16"/>
    </row>
    <row r="20" spans="1:9" ht="16.5" customHeight="1">
      <c r="A20" s="20">
        <f>'VOLUME (SACAS)'!A20</f>
        <v>33359</v>
      </c>
      <c r="B20" s="68">
        <f>('RECEITA CAMBIAL (US$ MIL)'!B20*1000)/'VOLUME (SACAS)'!B20</f>
        <v>49.870229047021979</v>
      </c>
      <c r="C20" s="68">
        <f>('RECEITA CAMBIAL (US$ MIL)'!C20*1000)/'VOLUME (SACAS)'!C20</f>
        <v>86.28120469711051</v>
      </c>
      <c r="D20" s="69">
        <f>('RECEITA CAMBIAL (US$ MIL)'!D20*1000)/'VOLUME (SACAS)'!D20</f>
        <v>80.919528002978481</v>
      </c>
      <c r="E20" s="68">
        <f>('RECEITA CAMBIAL (US$ MIL)'!E20*1000)/'VOLUME (SACAS)'!E20</f>
        <v>209.5808383233533</v>
      </c>
      <c r="F20" s="68">
        <f>('RECEITA CAMBIAL (US$ MIL)'!F20*1000)/'VOLUME (SACAS)'!F20</f>
        <v>71.461528187569058</v>
      </c>
      <c r="G20" s="70">
        <f>('RECEITA CAMBIAL (US$ MIL)'!G20*1000)/'VOLUME (SACAS)'!G20</f>
        <v>71.601419170937319</v>
      </c>
      <c r="H20" s="71">
        <f>('RECEITA CAMBIAL (US$ MIL)'!H20*1000)/'VOLUME (SACAS)'!H20</f>
        <v>79.882106286651876</v>
      </c>
      <c r="I20" s="16"/>
    </row>
    <row r="21" spans="1:9" ht="16.5" customHeight="1">
      <c r="A21" s="20">
        <f>'VOLUME (SACAS)'!A21</f>
        <v>33390</v>
      </c>
      <c r="B21" s="68">
        <f>('RECEITA CAMBIAL (US$ MIL)'!B21*1000)/'VOLUME (SACAS)'!B21</f>
        <v>48.088108091985561</v>
      </c>
      <c r="C21" s="68">
        <f>('RECEITA CAMBIAL (US$ MIL)'!C21*1000)/'VOLUME (SACAS)'!C21</f>
        <v>84.390724768430303</v>
      </c>
      <c r="D21" s="69">
        <f>('RECEITA CAMBIAL (US$ MIL)'!D21*1000)/'VOLUME (SACAS)'!D21</f>
        <v>80.203656879439947</v>
      </c>
      <c r="E21" s="68">
        <v>0</v>
      </c>
      <c r="F21" s="68">
        <f>('RECEITA CAMBIAL (US$ MIL)'!F21*1000)/'VOLUME (SACAS)'!F21</f>
        <v>78.336029581696323</v>
      </c>
      <c r="G21" s="70">
        <f>('RECEITA CAMBIAL (US$ MIL)'!G21*1000)/'VOLUME (SACAS)'!G21</f>
        <v>78.336029581696323</v>
      </c>
      <c r="H21" s="71">
        <f>('RECEITA CAMBIAL (US$ MIL)'!H21*1000)/'VOLUME (SACAS)'!H21</f>
        <v>80.044692209943236</v>
      </c>
      <c r="I21" s="16"/>
    </row>
    <row r="22" spans="1:9" ht="16.5" customHeight="1">
      <c r="A22" s="20">
        <f>'VOLUME (SACAS)'!A22</f>
        <v>33420</v>
      </c>
      <c r="B22" s="68">
        <f>('RECEITA CAMBIAL (US$ MIL)'!B22*1000)/'VOLUME (SACAS)'!B22</f>
        <v>45.883960740464651</v>
      </c>
      <c r="C22" s="68">
        <f>('RECEITA CAMBIAL (US$ MIL)'!C22*1000)/'VOLUME (SACAS)'!C22</f>
        <v>84.157539747779751</v>
      </c>
      <c r="D22" s="69">
        <f>('RECEITA CAMBIAL (US$ MIL)'!D22*1000)/'VOLUME (SACAS)'!D22</f>
        <v>77.49631546535845</v>
      </c>
      <c r="E22" s="68">
        <v>0</v>
      </c>
      <c r="F22" s="68">
        <f>('RECEITA CAMBIAL (US$ MIL)'!F22*1000)/'VOLUME (SACAS)'!F22</f>
        <v>68.748697283401654</v>
      </c>
      <c r="G22" s="70">
        <f>('RECEITA CAMBIAL (US$ MIL)'!G22*1000)/'VOLUME (SACAS)'!G22</f>
        <v>68.748697283401654</v>
      </c>
      <c r="H22" s="71">
        <f>('RECEITA CAMBIAL (US$ MIL)'!H22*1000)/'VOLUME (SACAS)'!H22</f>
        <v>76.527904476069025</v>
      </c>
      <c r="I22" s="16"/>
    </row>
    <row r="23" spans="1:9" ht="16.5" customHeight="1">
      <c r="A23" s="20">
        <f>'VOLUME (SACAS)'!A23</f>
        <v>33451</v>
      </c>
      <c r="B23" s="68">
        <f>('RECEITA CAMBIAL (US$ MIL)'!B23*1000)/'VOLUME (SACAS)'!B23</f>
        <v>46.662845829208564</v>
      </c>
      <c r="C23" s="68">
        <f>('RECEITA CAMBIAL (US$ MIL)'!C23*1000)/'VOLUME (SACAS)'!C23</f>
        <v>77.479144128210365</v>
      </c>
      <c r="D23" s="69">
        <f>('RECEITA CAMBIAL (US$ MIL)'!D23*1000)/'VOLUME (SACAS)'!D23</f>
        <v>68.158394639432785</v>
      </c>
      <c r="E23" s="68">
        <f>('RECEITA CAMBIAL (US$ MIL)'!E23*1000)/'VOLUME (SACAS)'!E23</f>
        <v>132.72311212814645</v>
      </c>
      <c r="F23" s="68">
        <f>('RECEITA CAMBIAL (US$ MIL)'!F23*1000)/'VOLUME (SACAS)'!F23</f>
        <v>72.655197510026483</v>
      </c>
      <c r="G23" s="70">
        <f>('RECEITA CAMBIAL (US$ MIL)'!G23*1000)/'VOLUME (SACAS)'!G23</f>
        <v>72.857749141556383</v>
      </c>
      <c r="H23" s="71">
        <f>('RECEITA CAMBIAL (US$ MIL)'!H23*1000)/'VOLUME (SACAS)'!H23</f>
        <v>68.417487962412267</v>
      </c>
      <c r="I23" s="16"/>
    </row>
    <row r="24" spans="1:9" ht="16.5" customHeight="1">
      <c r="A24" s="20">
        <f>'VOLUME (SACAS)'!A24</f>
        <v>33482</v>
      </c>
      <c r="B24" s="68">
        <f>('RECEITA CAMBIAL (US$ MIL)'!B24*1000)/'VOLUME (SACAS)'!B24</f>
        <v>43.286601597160605</v>
      </c>
      <c r="C24" s="68">
        <f>('RECEITA CAMBIAL (US$ MIL)'!C24*1000)/'VOLUME (SACAS)'!C24</f>
        <v>78.115864405460272</v>
      </c>
      <c r="D24" s="69">
        <f>('RECEITA CAMBIAL (US$ MIL)'!D24*1000)/'VOLUME (SACAS)'!D24</f>
        <v>68.941682996026103</v>
      </c>
      <c r="E24" s="68">
        <f>('RECEITA CAMBIAL (US$ MIL)'!E24*1000)/'VOLUME (SACAS)'!E24</f>
        <v>123.96694214876032</v>
      </c>
      <c r="F24" s="68">
        <f>('RECEITA CAMBIAL (US$ MIL)'!F24*1000)/'VOLUME (SACAS)'!F24</f>
        <v>75.198113832630256</v>
      </c>
      <c r="G24" s="70">
        <f>('RECEITA CAMBIAL (US$ MIL)'!G24*1000)/'VOLUME (SACAS)'!G24</f>
        <v>75.650047592477108</v>
      </c>
      <c r="H24" s="71">
        <f>('RECEITA CAMBIAL (US$ MIL)'!H24*1000)/'VOLUME (SACAS)'!H24</f>
        <v>69.303237919348916</v>
      </c>
      <c r="I24" s="16"/>
    </row>
    <row r="25" spans="1:9" ht="16.5" customHeight="1">
      <c r="A25" s="20">
        <f>'VOLUME (SACAS)'!A25</f>
        <v>33512</v>
      </c>
      <c r="B25" s="68">
        <f>('RECEITA CAMBIAL (US$ MIL)'!B25*1000)/'VOLUME (SACAS)'!B25</f>
        <v>42.361802297107289</v>
      </c>
      <c r="C25" s="68">
        <f>('RECEITA CAMBIAL (US$ MIL)'!C25*1000)/'VOLUME (SACAS)'!C25</f>
        <v>77.09878356584872</v>
      </c>
      <c r="D25" s="69">
        <f>('RECEITA CAMBIAL (US$ MIL)'!D25*1000)/'VOLUME (SACAS)'!D25</f>
        <v>69.009081267827042</v>
      </c>
      <c r="E25" s="68">
        <f>('RECEITA CAMBIAL (US$ MIL)'!E25*1000)/'VOLUME (SACAS)'!E25</f>
        <v>100</v>
      </c>
      <c r="F25" s="68">
        <f>('RECEITA CAMBIAL (US$ MIL)'!F25*1000)/'VOLUME (SACAS)'!F25</f>
        <v>68.495114317796308</v>
      </c>
      <c r="G25" s="70">
        <f>('RECEITA CAMBIAL (US$ MIL)'!G25*1000)/'VOLUME (SACAS)'!G25</f>
        <v>68.502639310196571</v>
      </c>
      <c r="H25" s="71">
        <f>('RECEITA CAMBIAL (US$ MIL)'!H25*1000)/'VOLUME (SACAS)'!H25</f>
        <v>68.981424516090883</v>
      </c>
      <c r="I25" s="16"/>
    </row>
    <row r="26" spans="1:9" ht="16.5" customHeight="1">
      <c r="A26" s="20">
        <f>'VOLUME (SACAS)'!A26</f>
        <v>33543</v>
      </c>
      <c r="B26" s="68">
        <f>('RECEITA CAMBIAL (US$ MIL)'!B26*1000)/'VOLUME (SACAS)'!B26</f>
        <v>43.429193960640809</v>
      </c>
      <c r="C26" s="68">
        <f>('RECEITA CAMBIAL (US$ MIL)'!C26*1000)/'VOLUME (SACAS)'!C26</f>
        <v>73.779400847905393</v>
      </c>
      <c r="D26" s="69">
        <f>('RECEITA CAMBIAL (US$ MIL)'!D26*1000)/'VOLUME (SACAS)'!D26</f>
        <v>68.796850766350815</v>
      </c>
      <c r="E26" s="68">
        <v>0</v>
      </c>
      <c r="F26" s="68">
        <f>('RECEITA CAMBIAL (US$ MIL)'!F26*1000)/'VOLUME (SACAS)'!F26</f>
        <v>71.369064148847542</v>
      </c>
      <c r="G26" s="70">
        <f>('RECEITA CAMBIAL (US$ MIL)'!G26*1000)/'VOLUME (SACAS)'!G26</f>
        <v>71.369064148847542</v>
      </c>
      <c r="H26" s="71">
        <f>('RECEITA CAMBIAL (US$ MIL)'!H26*1000)/'VOLUME (SACAS)'!H26</f>
        <v>68.929781202012506</v>
      </c>
      <c r="I26" s="16"/>
    </row>
    <row r="27" spans="1:9" ht="16.5" customHeight="1">
      <c r="A27" s="20">
        <f>'VOLUME (SACAS)'!A27</f>
        <v>33573</v>
      </c>
      <c r="B27" s="68">
        <f>('RECEITA CAMBIAL (US$ MIL)'!B27*1000)/'VOLUME (SACAS)'!B27</f>
        <v>44.446108905699944</v>
      </c>
      <c r="C27" s="68">
        <f>('RECEITA CAMBIAL (US$ MIL)'!C27*1000)/'VOLUME (SACAS)'!C27</f>
        <v>73.58844737954216</v>
      </c>
      <c r="D27" s="69">
        <f>('RECEITA CAMBIAL (US$ MIL)'!D27*1000)/'VOLUME (SACAS)'!D27</f>
        <v>68.775353275848587</v>
      </c>
      <c r="E27" s="68">
        <f>('RECEITA CAMBIAL (US$ MIL)'!E27*1000)/'VOLUME (SACAS)'!E27</f>
        <v>137.29977116704805</v>
      </c>
      <c r="F27" s="68">
        <f>('RECEITA CAMBIAL (US$ MIL)'!F27*1000)/'VOLUME (SACAS)'!F27</f>
        <v>74.051959629405587</v>
      </c>
      <c r="G27" s="70">
        <f>('RECEITA CAMBIAL (US$ MIL)'!G27*1000)/'VOLUME (SACAS)'!G27</f>
        <v>74.227467266100248</v>
      </c>
      <c r="H27" s="71">
        <f>('RECEITA CAMBIAL (US$ MIL)'!H27*1000)/'VOLUME (SACAS)'!H27</f>
        <v>69.169495929167141</v>
      </c>
      <c r="I27" s="16"/>
    </row>
    <row r="28" spans="1:9" ht="16.5" customHeight="1">
      <c r="A28" s="20">
        <f>'VOLUME (SACAS)'!A28</f>
        <v>33604</v>
      </c>
      <c r="B28" s="68">
        <f>('RECEITA CAMBIAL (US$ MIL)'!B28*1000)/'VOLUME (SACAS)'!B28</f>
        <v>46.397641138058262</v>
      </c>
      <c r="C28" s="68">
        <f>('RECEITA CAMBIAL (US$ MIL)'!C28*1000)/'VOLUME (SACAS)'!C28</f>
        <v>72.284471568054471</v>
      </c>
      <c r="D28" s="69">
        <f>('RECEITA CAMBIAL (US$ MIL)'!D28*1000)/'VOLUME (SACAS)'!D28</f>
        <v>68.943774560341865</v>
      </c>
      <c r="E28" s="68">
        <f>('RECEITA CAMBIAL (US$ MIL)'!E28*1000)/'VOLUME (SACAS)'!E28</f>
        <v>114.39114391143912</v>
      </c>
      <c r="F28" s="68">
        <f>('RECEITA CAMBIAL (US$ MIL)'!F28*1000)/'VOLUME (SACAS)'!F28</f>
        <v>68.342793467284181</v>
      </c>
      <c r="G28" s="70">
        <f>('RECEITA CAMBIAL (US$ MIL)'!G28*1000)/'VOLUME (SACAS)'!G28</f>
        <v>68.429540651762878</v>
      </c>
      <c r="H28" s="71">
        <f>('RECEITA CAMBIAL (US$ MIL)'!H28*1000)/'VOLUME (SACAS)'!H28</f>
        <v>68.909393930098815</v>
      </c>
      <c r="I28" s="16"/>
    </row>
    <row r="29" spans="1:9" ht="16.5" customHeight="1">
      <c r="A29" s="20">
        <f>'VOLUME (SACAS)'!A29</f>
        <v>33635</v>
      </c>
      <c r="B29" s="68">
        <f>('RECEITA CAMBIAL (US$ MIL)'!B29*1000)/'VOLUME (SACAS)'!B29</f>
        <v>47.841684990163174</v>
      </c>
      <c r="C29" s="68">
        <f>('RECEITA CAMBIAL (US$ MIL)'!C29*1000)/'VOLUME (SACAS)'!C29</f>
        <v>70.021666810472937</v>
      </c>
      <c r="D29" s="69">
        <f>('RECEITA CAMBIAL (US$ MIL)'!D29*1000)/'VOLUME (SACAS)'!D29</f>
        <v>68.423215220010604</v>
      </c>
      <c r="E29" s="68">
        <f>('RECEITA CAMBIAL (US$ MIL)'!E29*1000)/'VOLUME (SACAS)'!E29</f>
        <v>109.4017094017094</v>
      </c>
      <c r="F29" s="68">
        <f>('RECEITA CAMBIAL (US$ MIL)'!F29*1000)/'VOLUME (SACAS)'!F29</f>
        <v>71.274000779953667</v>
      </c>
      <c r="G29" s="70">
        <f>('RECEITA CAMBIAL (US$ MIL)'!G29*1000)/'VOLUME (SACAS)'!G29</f>
        <v>71.443796531721503</v>
      </c>
      <c r="H29" s="71">
        <f>('RECEITA CAMBIAL (US$ MIL)'!H29*1000)/'VOLUME (SACAS)'!H29</f>
        <v>68.628817512302518</v>
      </c>
      <c r="I29" s="16"/>
    </row>
    <row r="30" spans="1:9" ht="16.5" customHeight="1">
      <c r="A30" s="20">
        <f>'VOLUME (SACAS)'!A30</f>
        <v>33664</v>
      </c>
      <c r="B30" s="68">
        <f>('RECEITA CAMBIAL (US$ MIL)'!B30*1000)/'VOLUME (SACAS)'!B30</f>
        <v>45.75612956476651</v>
      </c>
      <c r="C30" s="68">
        <f>('RECEITA CAMBIAL (US$ MIL)'!C30*1000)/'VOLUME (SACAS)'!C30</f>
        <v>64.418250882046237</v>
      </c>
      <c r="D30" s="69">
        <f>('RECEITA CAMBIAL (US$ MIL)'!D30*1000)/'VOLUME (SACAS)'!D30</f>
        <v>63.077365230124947</v>
      </c>
      <c r="E30" s="68">
        <f>('RECEITA CAMBIAL (US$ MIL)'!E30*1000)/'VOLUME (SACAS)'!E30</f>
        <v>143.44262295081967</v>
      </c>
      <c r="F30" s="68">
        <f>('RECEITA CAMBIAL (US$ MIL)'!F30*1000)/'VOLUME (SACAS)'!F30</f>
        <v>68.256731662024137</v>
      </c>
      <c r="G30" s="70">
        <f>('RECEITA CAMBIAL (US$ MIL)'!G30*1000)/'VOLUME (SACAS)'!G30</f>
        <v>68.469052358687094</v>
      </c>
      <c r="H30" s="71">
        <f>('RECEITA CAMBIAL (US$ MIL)'!H30*1000)/'VOLUME (SACAS)'!H30</f>
        <v>63.703504586539431</v>
      </c>
      <c r="I30" s="16"/>
    </row>
    <row r="31" spans="1:9" ht="16.5" customHeight="1">
      <c r="A31" s="20">
        <f>'VOLUME (SACAS)'!A31</f>
        <v>33695</v>
      </c>
      <c r="B31" s="68">
        <f>('RECEITA CAMBIAL (US$ MIL)'!B31*1000)/'VOLUME (SACAS)'!B31</f>
        <v>43.66677424333843</v>
      </c>
      <c r="C31" s="68">
        <f>('RECEITA CAMBIAL (US$ MIL)'!C31*1000)/'VOLUME (SACAS)'!C31</f>
        <v>63.958163702143018</v>
      </c>
      <c r="D31" s="69">
        <f>('RECEITA CAMBIAL (US$ MIL)'!D31*1000)/'VOLUME (SACAS)'!D31</f>
        <v>61.78983449338903</v>
      </c>
      <c r="E31" s="68">
        <f>('RECEITA CAMBIAL (US$ MIL)'!E31*1000)/'VOLUME (SACAS)'!E31</f>
        <v>122.5296442687747</v>
      </c>
      <c r="F31" s="68">
        <f>('RECEITA CAMBIAL (US$ MIL)'!F31*1000)/'VOLUME (SACAS)'!F31</f>
        <v>68.307389185949205</v>
      </c>
      <c r="G31" s="70">
        <f>('RECEITA CAMBIAL (US$ MIL)'!G31*1000)/'VOLUME (SACAS)'!G31</f>
        <v>68.388679513617291</v>
      </c>
      <c r="H31" s="71">
        <f>('RECEITA CAMBIAL (US$ MIL)'!H31*1000)/'VOLUME (SACAS)'!H31</f>
        <v>62.530946359643288</v>
      </c>
      <c r="I31" s="16"/>
    </row>
    <row r="32" spans="1:9" ht="16.5" customHeight="1">
      <c r="A32" s="20">
        <f>'VOLUME (SACAS)'!A32</f>
        <v>33725</v>
      </c>
      <c r="B32" s="68">
        <f>('RECEITA CAMBIAL (US$ MIL)'!B32*1000)/'VOLUME (SACAS)'!B32</f>
        <v>41.673474786614072</v>
      </c>
      <c r="C32" s="68">
        <f>('RECEITA CAMBIAL (US$ MIL)'!C32*1000)/'VOLUME (SACAS)'!C32</f>
        <v>61.351678568304045</v>
      </c>
      <c r="D32" s="69">
        <f>('RECEITA CAMBIAL (US$ MIL)'!D32*1000)/'VOLUME (SACAS)'!D32</f>
        <v>59.22913334150202</v>
      </c>
      <c r="E32" s="68">
        <f>('RECEITA CAMBIAL (US$ MIL)'!E32*1000)/'VOLUME (SACAS)'!E32</f>
        <v>107.96324655436447</v>
      </c>
      <c r="F32" s="68">
        <f>('RECEITA CAMBIAL (US$ MIL)'!F32*1000)/'VOLUME (SACAS)'!F32</f>
        <v>67.353808960578135</v>
      </c>
      <c r="G32" s="70">
        <f>('RECEITA CAMBIAL (US$ MIL)'!G32*1000)/'VOLUME (SACAS)'!G32</f>
        <v>67.695579327232892</v>
      </c>
      <c r="H32" s="71">
        <f>('RECEITA CAMBIAL (US$ MIL)'!H32*1000)/'VOLUME (SACAS)'!H32</f>
        <v>60.204704460163271</v>
      </c>
      <c r="I32" s="16"/>
    </row>
    <row r="33" spans="1:9" ht="16.5" customHeight="1">
      <c r="A33" s="20">
        <f>'VOLUME (SACAS)'!A33</f>
        <v>33756</v>
      </c>
      <c r="B33" s="68">
        <f>('RECEITA CAMBIAL (US$ MIL)'!B33*1000)/'VOLUME (SACAS)'!B33</f>
        <v>37.442999226840726</v>
      </c>
      <c r="C33" s="68">
        <f>('RECEITA CAMBIAL (US$ MIL)'!C33*1000)/'VOLUME (SACAS)'!C33</f>
        <v>56.850123912645742</v>
      </c>
      <c r="D33" s="69">
        <f>('RECEITA CAMBIAL (US$ MIL)'!D33*1000)/'VOLUME (SACAS)'!D33</f>
        <v>53.806239791456996</v>
      </c>
      <c r="E33" s="68">
        <f>('RECEITA CAMBIAL (US$ MIL)'!E33*1000)/'VOLUME (SACAS)'!E33</f>
        <v>140.625</v>
      </c>
      <c r="F33" s="68">
        <f>('RECEITA CAMBIAL (US$ MIL)'!F33*1000)/'VOLUME (SACAS)'!F33</f>
        <v>68.867465672274676</v>
      </c>
      <c r="G33" s="70">
        <f>('RECEITA CAMBIAL (US$ MIL)'!G33*1000)/'VOLUME (SACAS)'!G33</f>
        <v>69.067369756364499</v>
      </c>
      <c r="H33" s="71">
        <f>('RECEITA CAMBIAL (US$ MIL)'!H33*1000)/'VOLUME (SACAS)'!H33</f>
        <v>55.593670659284477</v>
      </c>
      <c r="I33" s="16"/>
    </row>
    <row r="34" spans="1:9" ht="16.5" customHeight="1">
      <c r="A34" s="20">
        <f>'VOLUME (SACAS)'!A34</f>
        <v>33786</v>
      </c>
      <c r="B34" s="68">
        <f>('RECEITA CAMBIAL (US$ MIL)'!B34*1000)/'VOLUME (SACAS)'!B34</f>
        <v>36.80224196146937</v>
      </c>
      <c r="C34" s="68">
        <f>('RECEITA CAMBIAL (US$ MIL)'!C34*1000)/'VOLUME (SACAS)'!C34</f>
        <v>53.972046885208364</v>
      </c>
      <c r="D34" s="69">
        <f>('RECEITA CAMBIAL (US$ MIL)'!D34*1000)/'VOLUME (SACAS)'!D34</f>
        <v>50.227732708366844</v>
      </c>
      <c r="E34" s="68">
        <f>('RECEITA CAMBIAL (US$ MIL)'!E34*1000)/'VOLUME (SACAS)'!E34</f>
        <v>99.840255591054316</v>
      </c>
      <c r="F34" s="68">
        <f>('RECEITA CAMBIAL (US$ MIL)'!F34*1000)/'VOLUME (SACAS)'!F34</f>
        <v>60.825535417151244</v>
      </c>
      <c r="G34" s="70">
        <f>('RECEITA CAMBIAL (US$ MIL)'!G34*1000)/'VOLUME (SACAS)'!G34</f>
        <v>60.999547570954768</v>
      </c>
      <c r="H34" s="71">
        <f>('RECEITA CAMBIAL (US$ MIL)'!H34*1000)/'VOLUME (SACAS)'!H34</f>
        <v>51.939494123774374</v>
      </c>
      <c r="I34" s="16"/>
    </row>
    <row r="35" spans="1:9" ht="16.5" customHeight="1">
      <c r="A35" s="20">
        <f>'VOLUME (SACAS)'!A35</f>
        <v>33817</v>
      </c>
      <c r="B35" s="68">
        <f>('RECEITA CAMBIAL (US$ MIL)'!B35*1000)/'VOLUME (SACAS)'!B35</f>
        <v>36.031091396239248</v>
      </c>
      <c r="C35" s="68">
        <f>('RECEITA CAMBIAL (US$ MIL)'!C35*1000)/'VOLUME (SACAS)'!C35</f>
        <v>51.455605813692081</v>
      </c>
      <c r="D35" s="69">
        <f>('RECEITA CAMBIAL (US$ MIL)'!D35*1000)/'VOLUME (SACAS)'!D35</f>
        <v>48.566468475830845</v>
      </c>
      <c r="E35" s="68">
        <f>('RECEITA CAMBIAL (US$ MIL)'!E35*1000)/'VOLUME (SACAS)'!E35</f>
        <v>87.388059701492537</v>
      </c>
      <c r="F35" s="68">
        <f>('RECEITA CAMBIAL (US$ MIL)'!F35*1000)/'VOLUME (SACAS)'!F35</f>
        <v>69.840609161912695</v>
      </c>
      <c r="G35" s="70">
        <f>('RECEITA CAMBIAL (US$ MIL)'!G35*1000)/'VOLUME (SACAS)'!G35</f>
        <v>70.109873551995562</v>
      </c>
      <c r="H35" s="71">
        <f>('RECEITA CAMBIAL (US$ MIL)'!H35*1000)/'VOLUME (SACAS)'!H35</f>
        <v>50.973470337376611</v>
      </c>
      <c r="I35" s="16"/>
    </row>
    <row r="36" spans="1:9" ht="16.5" customHeight="1">
      <c r="A36" s="20">
        <f>'VOLUME (SACAS)'!A36</f>
        <v>33848</v>
      </c>
      <c r="B36" s="68">
        <f>('RECEITA CAMBIAL (US$ MIL)'!B36*1000)/'VOLUME (SACAS)'!B36</f>
        <v>39.033433090130629</v>
      </c>
      <c r="C36" s="68">
        <f>('RECEITA CAMBIAL (US$ MIL)'!C36*1000)/'VOLUME (SACAS)'!C36</f>
        <v>49.31288822050869</v>
      </c>
      <c r="D36" s="69">
        <f>('RECEITA CAMBIAL (US$ MIL)'!D36*1000)/'VOLUME (SACAS)'!D36</f>
        <v>47.562708917372156</v>
      </c>
      <c r="E36" s="68">
        <f>('RECEITA CAMBIAL (US$ MIL)'!E36*1000)/'VOLUME (SACAS)'!E36</f>
        <v>87.052845528455293</v>
      </c>
      <c r="F36" s="68">
        <f>('RECEITA CAMBIAL (US$ MIL)'!F36*1000)/'VOLUME (SACAS)'!F36</f>
        <v>63.255900830839856</v>
      </c>
      <c r="G36" s="70">
        <f>('RECEITA CAMBIAL (US$ MIL)'!G36*1000)/'VOLUME (SACAS)'!G36</f>
        <v>63.381403442324803</v>
      </c>
      <c r="H36" s="71">
        <f>('RECEITA CAMBIAL (US$ MIL)'!H36*1000)/'VOLUME (SACAS)'!H36</f>
        <v>50.829133938439696</v>
      </c>
      <c r="I36" s="16"/>
    </row>
    <row r="37" spans="1:9" ht="16.5" customHeight="1">
      <c r="A37" s="20">
        <f>'VOLUME (SACAS)'!A37</f>
        <v>33878</v>
      </c>
      <c r="B37" s="68">
        <f>('RECEITA CAMBIAL (US$ MIL)'!B37*1000)/'VOLUME (SACAS)'!B37</f>
        <v>38.720802291708068</v>
      </c>
      <c r="C37" s="68">
        <f>('RECEITA CAMBIAL (US$ MIL)'!C37*1000)/'VOLUME (SACAS)'!C37</f>
        <v>47.389549527493926</v>
      </c>
      <c r="D37" s="69">
        <f>('RECEITA CAMBIAL (US$ MIL)'!D37*1000)/'VOLUME (SACAS)'!D37</f>
        <v>46.096105000665361</v>
      </c>
      <c r="E37" s="68">
        <f>('RECEITA CAMBIAL (US$ MIL)'!E37*1000)/'VOLUME (SACAS)'!E37</f>
        <v>61.50690846286701</v>
      </c>
      <c r="F37" s="68">
        <f>('RECEITA CAMBIAL (US$ MIL)'!F37*1000)/'VOLUME (SACAS)'!F37</f>
        <v>67.735741429592906</v>
      </c>
      <c r="G37" s="70">
        <f>('RECEITA CAMBIAL (US$ MIL)'!G37*1000)/'VOLUME (SACAS)'!G37</f>
        <v>67.67832551919571</v>
      </c>
      <c r="H37" s="71">
        <f>('RECEITA CAMBIAL (US$ MIL)'!H37*1000)/'VOLUME (SACAS)'!H37</f>
        <v>49.414822974999225</v>
      </c>
      <c r="I37" s="16"/>
    </row>
    <row r="38" spans="1:9" ht="16.5" customHeight="1">
      <c r="A38" s="20">
        <f>'VOLUME (SACAS)'!A38</f>
        <v>33909</v>
      </c>
      <c r="B38" s="68">
        <f>('RECEITA CAMBIAL (US$ MIL)'!B38*1000)/'VOLUME (SACAS)'!B38</f>
        <v>42.363084947402349</v>
      </c>
      <c r="C38" s="68">
        <f>('RECEITA CAMBIAL (US$ MIL)'!C38*1000)/'VOLUME (SACAS)'!C38</f>
        <v>49.869209344560204</v>
      </c>
      <c r="D38" s="69">
        <f>('RECEITA CAMBIAL (US$ MIL)'!D38*1000)/'VOLUME (SACAS)'!D38</f>
        <v>49.321886688040095</v>
      </c>
      <c r="E38" s="68">
        <f>('RECEITA CAMBIAL (US$ MIL)'!E38*1000)/'VOLUME (SACAS)'!E38</f>
        <v>94.409349336702462</v>
      </c>
      <c r="F38" s="68">
        <f>('RECEITA CAMBIAL (US$ MIL)'!F38*1000)/'VOLUME (SACAS)'!F38</f>
        <v>69.886026866711617</v>
      </c>
      <c r="G38" s="70">
        <f>('RECEITA CAMBIAL (US$ MIL)'!G38*1000)/'VOLUME (SACAS)'!G38</f>
        <v>70.060422282120399</v>
      </c>
      <c r="H38" s="71">
        <f>('RECEITA CAMBIAL (US$ MIL)'!H38*1000)/'VOLUME (SACAS)'!H38</f>
        <v>53.306166729814699</v>
      </c>
      <c r="I38" s="16"/>
    </row>
    <row r="39" spans="1:9" ht="16.5" customHeight="1">
      <c r="A39" s="20">
        <f>'VOLUME (SACAS)'!A39</f>
        <v>33939</v>
      </c>
      <c r="B39" s="68">
        <f>('RECEITA CAMBIAL (US$ MIL)'!B39*1000)/'VOLUME (SACAS)'!B39</f>
        <v>45.304461643523787</v>
      </c>
      <c r="C39" s="68">
        <f>('RECEITA CAMBIAL (US$ MIL)'!C39*1000)/'VOLUME (SACAS)'!C39</f>
        <v>54.506995352251266</v>
      </c>
      <c r="D39" s="69">
        <f>('RECEITA CAMBIAL (US$ MIL)'!D39*1000)/'VOLUME (SACAS)'!D39</f>
        <v>53.909023406068066</v>
      </c>
      <c r="E39" s="68">
        <f>('RECEITA CAMBIAL (US$ MIL)'!E39*1000)/'VOLUME (SACAS)'!E39</f>
        <v>91.716152019002379</v>
      </c>
      <c r="F39" s="68">
        <f>('RECEITA CAMBIAL (US$ MIL)'!F39*1000)/'VOLUME (SACAS)'!F39</f>
        <v>69.382508599208663</v>
      </c>
      <c r="G39" s="70">
        <f>('RECEITA CAMBIAL (US$ MIL)'!G39*1000)/'VOLUME (SACAS)'!G39</f>
        <v>69.516734594822239</v>
      </c>
      <c r="H39" s="71">
        <f>('RECEITA CAMBIAL (US$ MIL)'!H39*1000)/'VOLUME (SACAS)'!H39</f>
        <v>56.588175401237244</v>
      </c>
      <c r="I39" s="16"/>
    </row>
    <row r="40" spans="1:9" ht="16.5" customHeight="1">
      <c r="A40" s="20">
        <f>'VOLUME (SACAS)'!A40</f>
        <v>33970</v>
      </c>
      <c r="B40" s="68">
        <f>('RECEITA CAMBIAL (US$ MIL)'!B40*1000)/'VOLUME (SACAS)'!B40</f>
        <v>48.622086328078467</v>
      </c>
      <c r="C40" s="68">
        <f>('RECEITA CAMBIAL (US$ MIL)'!C40*1000)/'VOLUME (SACAS)'!C40</f>
        <v>61.53663665188396</v>
      </c>
      <c r="D40" s="69">
        <f>('RECEITA CAMBIAL (US$ MIL)'!D40*1000)/'VOLUME (SACAS)'!D40</f>
        <v>60.991270168660463</v>
      </c>
      <c r="E40" s="68">
        <f>('RECEITA CAMBIAL (US$ MIL)'!E40*1000)/'VOLUME (SACAS)'!E40</f>
        <v>117.8</v>
      </c>
      <c r="F40" s="68">
        <f>('RECEITA CAMBIAL (US$ MIL)'!F40*1000)/'VOLUME (SACAS)'!F40</f>
        <v>65.562328416546464</v>
      </c>
      <c r="G40" s="70">
        <f>('RECEITA CAMBIAL (US$ MIL)'!G40*1000)/'VOLUME (SACAS)'!G40</f>
        <v>65.638176770551411</v>
      </c>
      <c r="H40" s="71">
        <f>('RECEITA CAMBIAL (US$ MIL)'!H40*1000)/'VOLUME (SACAS)'!H40</f>
        <v>62.032350323477203</v>
      </c>
      <c r="I40" s="16"/>
    </row>
    <row r="41" spans="1:9" ht="16.5" customHeight="1">
      <c r="A41" s="20">
        <f>'VOLUME (SACAS)'!A41</f>
        <v>34001</v>
      </c>
      <c r="B41" s="68">
        <f>('RECEITA CAMBIAL (US$ MIL)'!B41*1000)/'VOLUME (SACAS)'!B41</f>
        <v>50.858917213402115</v>
      </c>
      <c r="C41" s="68">
        <f>('RECEITA CAMBIAL (US$ MIL)'!C41*1000)/'VOLUME (SACAS)'!C41</f>
        <v>62.826243875968196</v>
      </c>
      <c r="D41" s="69">
        <f>('RECEITA CAMBIAL (US$ MIL)'!D41*1000)/'VOLUME (SACAS)'!D41</f>
        <v>62.586489567070551</v>
      </c>
      <c r="E41" s="68">
        <f>('RECEITA CAMBIAL (US$ MIL)'!E41*1000)/'VOLUME (SACAS)'!E41</f>
        <v>80.800653594771248</v>
      </c>
      <c r="F41" s="68">
        <f>('RECEITA CAMBIAL (US$ MIL)'!F41*1000)/'VOLUME (SACAS)'!F41</f>
        <v>75.009120758847132</v>
      </c>
      <c r="G41" s="70">
        <f>('RECEITA CAMBIAL (US$ MIL)'!G41*1000)/'VOLUME (SACAS)'!G41</f>
        <v>75.025239663107342</v>
      </c>
      <c r="H41" s="71">
        <f>('RECEITA CAMBIAL (US$ MIL)'!H41*1000)/'VOLUME (SACAS)'!H41</f>
        <v>64.834810742562539</v>
      </c>
      <c r="I41" s="16"/>
    </row>
    <row r="42" spans="1:9" ht="16.5" customHeight="1">
      <c r="A42" s="20">
        <f>'VOLUME (SACAS)'!A42</f>
        <v>34029</v>
      </c>
      <c r="B42" s="68">
        <f>('RECEITA CAMBIAL (US$ MIL)'!B42*1000)/'VOLUME (SACAS)'!B42</f>
        <v>49.609831349425029</v>
      </c>
      <c r="C42" s="68">
        <f>('RECEITA CAMBIAL (US$ MIL)'!C42*1000)/'VOLUME (SACAS)'!C42</f>
        <v>64.452760831026808</v>
      </c>
      <c r="D42" s="69">
        <f>('RECEITA CAMBIAL (US$ MIL)'!D42*1000)/'VOLUME (SACAS)'!D42</f>
        <v>63.829560283179234</v>
      </c>
      <c r="E42" s="68">
        <f>('RECEITA CAMBIAL (US$ MIL)'!E42*1000)/'VOLUME (SACAS)'!E42</f>
        <v>74.318658280922435</v>
      </c>
      <c r="F42" s="68">
        <f>('RECEITA CAMBIAL (US$ MIL)'!F42*1000)/'VOLUME (SACAS)'!F42</f>
        <v>80.942895656429499</v>
      </c>
      <c r="G42" s="70">
        <f>('RECEITA CAMBIAL (US$ MIL)'!G42*1000)/'VOLUME (SACAS)'!G42</f>
        <v>80.929358792557593</v>
      </c>
      <c r="H42" s="71">
        <f>('RECEITA CAMBIAL (US$ MIL)'!H42*1000)/'VOLUME (SACAS)'!H42</f>
        <v>66.438359118369277</v>
      </c>
      <c r="I42" s="16"/>
    </row>
    <row r="43" spans="1:9" ht="16.5" customHeight="1">
      <c r="A43" s="20">
        <f>'VOLUME (SACAS)'!A43</f>
        <v>34060</v>
      </c>
      <c r="B43" s="68">
        <f>('RECEITA CAMBIAL (US$ MIL)'!B43*1000)/'VOLUME (SACAS)'!B43</f>
        <v>46.994317163914047</v>
      </c>
      <c r="C43" s="68">
        <f>('RECEITA CAMBIAL (US$ MIL)'!C43*1000)/'VOLUME (SACAS)'!C43</f>
        <v>65.042184279782518</v>
      </c>
      <c r="D43" s="69">
        <f>('RECEITA CAMBIAL (US$ MIL)'!D43*1000)/'VOLUME (SACAS)'!D43</f>
        <v>62.870727570988564</v>
      </c>
      <c r="E43" s="68">
        <f>('RECEITA CAMBIAL (US$ MIL)'!E43*1000)/'VOLUME (SACAS)'!E43</f>
        <v>137.5</v>
      </c>
      <c r="F43" s="68">
        <f>('RECEITA CAMBIAL (US$ MIL)'!F43*1000)/'VOLUME (SACAS)'!F43</f>
        <v>82.169497181071819</v>
      </c>
      <c r="G43" s="70">
        <f>('RECEITA CAMBIAL (US$ MIL)'!G43*1000)/'VOLUME (SACAS)'!G43</f>
        <v>82.200251512898717</v>
      </c>
      <c r="H43" s="71">
        <f>('RECEITA CAMBIAL (US$ MIL)'!H43*1000)/'VOLUME (SACAS)'!H43</f>
        <v>65.446822103596432</v>
      </c>
      <c r="I43" s="16"/>
    </row>
    <row r="44" spans="1:9" ht="16.5" customHeight="1">
      <c r="A44" s="20">
        <f>'VOLUME (SACAS)'!A44</f>
        <v>34090</v>
      </c>
      <c r="B44" s="68">
        <f>('RECEITA CAMBIAL (US$ MIL)'!B44*1000)/'VOLUME (SACAS)'!B44</f>
        <v>43.646239291742106</v>
      </c>
      <c r="C44" s="68">
        <f>('RECEITA CAMBIAL (US$ MIL)'!C44*1000)/'VOLUME (SACAS)'!C44</f>
        <v>62.181109482583352</v>
      </c>
      <c r="D44" s="69">
        <f>('RECEITA CAMBIAL (US$ MIL)'!D44*1000)/'VOLUME (SACAS)'!D44</f>
        <v>58.507244982767993</v>
      </c>
      <c r="E44" s="68">
        <v>0</v>
      </c>
      <c r="F44" s="68">
        <f>('RECEITA CAMBIAL (US$ MIL)'!F44*1000)/'VOLUME (SACAS)'!F44</f>
        <v>80.096295305603846</v>
      </c>
      <c r="G44" s="70">
        <f>('RECEITA CAMBIAL (US$ MIL)'!G44*1000)/'VOLUME (SACAS)'!G44</f>
        <v>80.096295305603846</v>
      </c>
      <c r="H44" s="71">
        <f>('RECEITA CAMBIAL (US$ MIL)'!H44*1000)/'VOLUME (SACAS)'!H44</f>
        <v>62.507012295057592</v>
      </c>
      <c r="I44" s="16"/>
    </row>
    <row r="45" spans="1:9" ht="16.5" customHeight="1">
      <c r="A45" s="20">
        <f>'VOLUME (SACAS)'!A45</f>
        <v>34121</v>
      </c>
      <c r="B45" s="68">
        <f>('RECEITA CAMBIAL (US$ MIL)'!B45*1000)/'VOLUME (SACAS)'!B45</f>
        <v>44.533798260955599</v>
      </c>
      <c r="C45" s="68">
        <f>('RECEITA CAMBIAL (US$ MIL)'!C45*1000)/'VOLUME (SACAS)'!C45</f>
        <v>60.403287735419298</v>
      </c>
      <c r="D45" s="69">
        <f>('RECEITA CAMBIAL (US$ MIL)'!D45*1000)/'VOLUME (SACAS)'!D45</f>
        <v>56.021139963840277</v>
      </c>
      <c r="E45" s="68">
        <f>('RECEITA CAMBIAL (US$ MIL)'!E45*1000)/'VOLUME (SACAS)'!E45</f>
        <v>133.16633266533066</v>
      </c>
      <c r="F45" s="68">
        <f>('RECEITA CAMBIAL (US$ MIL)'!F45*1000)/'VOLUME (SACAS)'!F45</f>
        <v>77.132244155585624</v>
      </c>
      <c r="G45" s="70">
        <f>('RECEITA CAMBIAL (US$ MIL)'!G45*1000)/'VOLUME (SACAS)'!G45</f>
        <v>77.258466427713728</v>
      </c>
      <c r="H45" s="71">
        <f>('RECEITA CAMBIAL (US$ MIL)'!H45*1000)/'VOLUME (SACAS)'!H45</f>
        <v>59.68818106130994</v>
      </c>
      <c r="I45" s="16"/>
    </row>
    <row r="46" spans="1:9" ht="16.5" customHeight="1">
      <c r="A46" s="20">
        <f>'VOLUME (SACAS)'!A46</f>
        <v>34151</v>
      </c>
      <c r="B46" s="68">
        <f>('RECEITA CAMBIAL (US$ MIL)'!B46*1000)/'VOLUME (SACAS)'!B46</f>
        <v>44.755277024744565</v>
      </c>
      <c r="C46" s="68">
        <f>('RECEITA CAMBIAL (US$ MIL)'!C46*1000)/'VOLUME (SACAS)'!C46</f>
        <v>60.656901942331039</v>
      </c>
      <c r="D46" s="69">
        <f>('RECEITA CAMBIAL (US$ MIL)'!D46*1000)/'VOLUME (SACAS)'!D46</f>
        <v>54.764323306095143</v>
      </c>
      <c r="E46" s="68">
        <f>('RECEITA CAMBIAL (US$ MIL)'!E46*1000)/'VOLUME (SACAS)'!E46</f>
        <v>107.03405017921148</v>
      </c>
      <c r="F46" s="68">
        <f>('RECEITA CAMBIAL (US$ MIL)'!F46*1000)/'VOLUME (SACAS)'!F46</f>
        <v>84.690553745928341</v>
      </c>
      <c r="G46" s="70">
        <f>('RECEITA CAMBIAL (US$ MIL)'!G46*1000)/'VOLUME (SACAS)'!G46</f>
        <v>84.866118891212352</v>
      </c>
      <c r="H46" s="71">
        <f>('RECEITA CAMBIAL (US$ MIL)'!H46*1000)/'VOLUME (SACAS)'!H46</f>
        <v>57.429827792938291</v>
      </c>
      <c r="I46" s="16"/>
    </row>
    <row r="47" spans="1:9" ht="16.5" customHeight="1">
      <c r="A47" s="20">
        <f>'VOLUME (SACAS)'!A47</f>
        <v>34182</v>
      </c>
      <c r="B47" s="68">
        <f>('RECEITA CAMBIAL (US$ MIL)'!B47*1000)/'VOLUME (SACAS)'!B47</f>
        <v>47.599765199629886</v>
      </c>
      <c r="C47" s="68">
        <f>('RECEITA CAMBIAL (US$ MIL)'!C47*1000)/'VOLUME (SACAS)'!C47</f>
        <v>66.1245867969253</v>
      </c>
      <c r="D47" s="69">
        <f>('RECEITA CAMBIAL (US$ MIL)'!D47*1000)/'VOLUME (SACAS)'!D47</f>
        <v>60.358609165433649</v>
      </c>
      <c r="E47" s="68">
        <f>('RECEITA CAMBIAL (US$ MIL)'!E47*1000)/'VOLUME (SACAS)'!E47</f>
        <v>143.75</v>
      </c>
      <c r="F47" s="68">
        <f>('RECEITA CAMBIAL (US$ MIL)'!F47*1000)/'VOLUME (SACAS)'!F47</f>
        <v>75.875857606251913</v>
      </c>
      <c r="G47" s="70">
        <f>('RECEITA CAMBIAL (US$ MIL)'!G47*1000)/'VOLUME (SACAS)'!G47</f>
        <v>75.882613997395296</v>
      </c>
      <c r="H47" s="71">
        <f>('RECEITA CAMBIAL (US$ MIL)'!H47*1000)/'VOLUME (SACAS)'!H47</f>
        <v>62.375565891218464</v>
      </c>
      <c r="I47" s="16"/>
    </row>
    <row r="48" spans="1:9" ht="16.5" customHeight="1">
      <c r="A48" s="20">
        <f>'VOLUME (SACAS)'!A48</f>
        <v>34213</v>
      </c>
      <c r="B48" s="68">
        <f>('RECEITA CAMBIAL (US$ MIL)'!B48*1000)/'VOLUME (SACAS)'!B48</f>
        <v>55.277401373928527</v>
      </c>
      <c r="C48" s="68">
        <f>('RECEITA CAMBIAL (US$ MIL)'!C48*1000)/'VOLUME (SACAS)'!C48</f>
        <v>74.112961882962324</v>
      </c>
      <c r="D48" s="69">
        <f>('RECEITA CAMBIAL (US$ MIL)'!D48*1000)/'VOLUME (SACAS)'!D48</f>
        <v>70.524377436528241</v>
      </c>
      <c r="E48" s="68">
        <f>('RECEITA CAMBIAL (US$ MIL)'!E48*1000)/'VOLUME (SACAS)'!E48</f>
        <v>141.97080291970804</v>
      </c>
      <c r="F48" s="68">
        <f>('RECEITA CAMBIAL (US$ MIL)'!F48*1000)/'VOLUME (SACAS)'!F48</f>
        <v>83.678717496272583</v>
      </c>
      <c r="G48" s="70">
        <f>('RECEITA CAMBIAL (US$ MIL)'!G48*1000)/'VOLUME (SACAS)'!G48</f>
        <v>83.706014048160242</v>
      </c>
      <c r="H48" s="71">
        <f>('RECEITA CAMBIAL (US$ MIL)'!H48*1000)/'VOLUME (SACAS)'!H48</f>
        <v>72.165864683310744</v>
      </c>
      <c r="I48" s="16"/>
    </row>
    <row r="49" spans="1:9" ht="16.5" customHeight="1">
      <c r="A49" s="20">
        <f>'VOLUME (SACAS)'!A49</f>
        <v>34243</v>
      </c>
      <c r="B49" s="68">
        <f>('RECEITA CAMBIAL (US$ MIL)'!B49*1000)/'VOLUME (SACAS)'!B49</f>
        <v>55.421328952983615</v>
      </c>
      <c r="C49" s="68">
        <f>('RECEITA CAMBIAL (US$ MIL)'!C49*1000)/'VOLUME (SACAS)'!C49</f>
        <v>77.567316794669381</v>
      </c>
      <c r="D49" s="69">
        <f>('RECEITA CAMBIAL (US$ MIL)'!D49*1000)/'VOLUME (SACAS)'!D49</f>
        <v>73.532492273220043</v>
      </c>
      <c r="E49" s="68">
        <f>('RECEITA CAMBIAL (US$ MIL)'!E49*1000)/'VOLUME (SACAS)'!E49</f>
        <v>92.713567839195974</v>
      </c>
      <c r="F49" s="68">
        <f>('RECEITA CAMBIAL (US$ MIL)'!F49*1000)/'VOLUME (SACAS)'!F49</f>
        <v>80.229958228708625</v>
      </c>
      <c r="G49" s="70">
        <f>('RECEITA CAMBIAL (US$ MIL)'!G49*1000)/'VOLUME (SACAS)'!G49</f>
        <v>80.239712580493162</v>
      </c>
      <c r="H49" s="71">
        <f>('RECEITA CAMBIAL (US$ MIL)'!H49*1000)/'VOLUME (SACAS)'!H49</f>
        <v>74.507623480113423</v>
      </c>
      <c r="I49" s="16"/>
    </row>
    <row r="50" spans="1:9" ht="16.5" customHeight="1">
      <c r="A50" s="20">
        <f>'VOLUME (SACAS)'!A50</f>
        <v>34274</v>
      </c>
      <c r="B50" s="68">
        <f>('RECEITA CAMBIAL (US$ MIL)'!B50*1000)/'VOLUME (SACAS)'!B50</f>
        <v>61.179968694835679</v>
      </c>
      <c r="C50" s="68">
        <f>('RECEITA CAMBIAL (US$ MIL)'!C50*1000)/'VOLUME (SACAS)'!C50</f>
        <v>78.12485037681104</v>
      </c>
      <c r="D50" s="69">
        <f>('RECEITA CAMBIAL (US$ MIL)'!D50*1000)/'VOLUME (SACAS)'!D50</f>
        <v>75.876632004750675</v>
      </c>
      <c r="E50" s="68">
        <f>('RECEITA CAMBIAL (US$ MIL)'!E50*1000)/'VOLUME (SACAS)'!E50</f>
        <v>142.3245614035088</v>
      </c>
      <c r="F50" s="68">
        <f>('RECEITA CAMBIAL (US$ MIL)'!F50*1000)/'VOLUME (SACAS)'!F50</f>
        <v>81.582008262779866</v>
      </c>
      <c r="G50" s="70">
        <f>('RECEITA CAMBIAL (US$ MIL)'!G50*1000)/'VOLUME (SACAS)'!G50</f>
        <v>81.629770900224514</v>
      </c>
      <c r="H50" s="71">
        <f>('RECEITA CAMBIAL (US$ MIL)'!H50*1000)/'VOLUME (SACAS)'!H50</f>
        <v>76.993221556745937</v>
      </c>
      <c r="I50" s="16"/>
    </row>
    <row r="51" spans="1:9" ht="16.5" customHeight="1">
      <c r="A51" s="20">
        <f>'VOLUME (SACAS)'!A51</f>
        <v>34304</v>
      </c>
      <c r="B51" s="68">
        <f>('RECEITA CAMBIAL (US$ MIL)'!B51*1000)/'VOLUME (SACAS)'!B51</f>
        <v>65.803082990044331</v>
      </c>
      <c r="C51" s="68">
        <f>('RECEITA CAMBIAL (US$ MIL)'!C51*1000)/'VOLUME (SACAS)'!C51</f>
        <v>83.212225953291593</v>
      </c>
      <c r="D51" s="69">
        <f>('RECEITA CAMBIAL (US$ MIL)'!D51*1000)/'VOLUME (SACAS)'!D51</f>
        <v>80.153254281958155</v>
      </c>
      <c r="E51" s="68">
        <f>('RECEITA CAMBIAL (US$ MIL)'!E51*1000)/'VOLUME (SACAS)'!E51</f>
        <v>164.28571428571428</v>
      </c>
      <c r="F51" s="68">
        <f>('RECEITA CAMBIAL (US$ MIL)'!F51*1000)/'VOLUME (SACAS)'!F51</f>
        <v>84.776496541972563</v>
      </c>
      <c r="G51" s="70">
        <f>('RECEITA CAMBIAL (US$ MIL)'!G51*1000)/'VOLUME (SACAS)'!G51</f>
        <v>84.781961236098468</v>
      </c>
      <c r="H51" s="71">
        <f>('RECEITA CAMBIAL (US$ MIL)'!H51*1000)/'VOLUME (SACAS)'!H51</f>
        <v>80.894973973862164</v>
      </c>
      <c r="I51" s="16"/>
    </row>
    <row r="52" spans="1:9" ht="16.5" customHeight="1">
      <c r="A52" s="20">
        <f>'VOLUME (SACAS)'!A52</f>
        <v>34335</v>
      </c>
      <c r="B52" s="68">
        <f>('RECEITA CAMBIAL (US$ MIL)'!B52*1000)/'VOLUME (SACAS)'!B52</f>
        <v>70.407932899679977</v>
      </c>
      <c r="C52" s="68">
        <f>('RECEITA CAMBIAL (US$ MIL)'!C52*1000)/'VOLUME (SACAS)'!C52</f>
        <v>82.915853156727437</v>
      </c>
      <c r="D52" s="69">
        <f>('RECEITA CAMBIAL (US$ MIL)'!D52*1000)/'VOLUME (SACAS)'!D52</f>
        <v>81.832920740903177</v>
      </c>
      <c r="E52" s="68">
        <f>('RECEITA CAMBIAL (US$ MIL)'!E52*1000)/'VOLUME (SACAS)'!E52</f>
        <v>123.13695652173914</v>
      </c>
      <c r="F52" s="68">
        <f>('RECEITA CAMBIAL (US$ MIL)'!F52*1000)/'VOLUME (SACAS)'!F52</f>
        <v>89.624691511322894</v>
      </c>
      <c r="G52" s="70">
        <f>('RECEITA CAMBIAL (US$ MIL)'!G52*1000)/'VOLUME (SACAS)'!G52</f>
        <v>89.648601740263373</v>
      </c>
      <c r="H52" s="71">
        <f>('RECEITA CAMBIAL (US$ MIL)'!H52*1000)/'VOLUME (SACAS)'!H52</f>
        <v>83.103747795631406</v>
      </c>
      <c r="I52" s="16"/>
    </row>
    <row r="53" spans="1:9" ht="16.5" customHeight="1">
      <c r="A53" s="20">
        <f>'VOLUME (SACAS)'!A53</f>
        <v>34366</v>
      </c>
      <c r="B53" s="68">
        <f>('RECEITA CAMBIAL (US$ MIL)'!B53*1000)/'VOLUME (SACAS)'!B53</f>
        <v>70.001685720690432</v>
      </c>
      <c r="C53" s="68">
        <f>('RECEITA CAMBIAL (US$ MIL)'!C53*1000)/'VOLUME (SACAS)'!C53</f>
        <v>81.552640828752672</v>
      </c>
      <c r="D53" s="69">
        <f>('RECEITA CAMBIAL (US$ MIL)'!D53*1000)/'VOLUME (SACAS)'!D53</f>
        <v>80.821375112800865</v>
      </c>
      <c r="E53" s="68">
        <f>('RECEITA CAMBIAL (US$ MIL)'!E53*1000)/'VOLUME (SACAS)'!E53</f>
        <v>170.48</v>
      </c>
      <c r="F53" s="68">
        <f>('RECEITA CAMBIAL (US$ MIL)'!F53*1000)/'VOLUME (SACAS)'!F53</f>
        <v>96.75706017767979</v>
      </c>
      <c r="G53" s="70">
        <f>('RECEITA CAMBIAL (US$ MIL)'!G53*1000)/'VOLUME (SACAS)'!G53</f>
        <v>96.773191458324902</v>
      </c>
      <c r="H53" s="71">
        <f>('RECEITA CAMBIAL (US$ MIL)'!H53*1000)/'VOLUME (SACAS)'!H53</f>
        <v>83.546336337188691</v>
      </c>
      <c r="I53" s="16"/>
    </row>
    <row r="54" spans="1:9" ht="16.5" customHeight="1">
      <c r="A54" s="20">
        <f>'VOLUME (SACAS)'!A54</f>
        <v>34394</v>
      </c>
      <c r="B54" s="68">
        <f>('RECEITA CAMBIAL (US$ MIL)'!B54*1000)/'VOLUME (SACAS)'!B54</f>
        <v>71.373222288509723</v>
      </c>
      <c r="C54" s="68">
        <f>('RECEITA CAMBIAL (US$ MIL)'!C54*1000)/'VOLUME (SACAS)'!C54</f>
        <v>84.357450073536484</v>
      </c>
      <c r="D54" s="69">
        <f>('RECEITA CAMBIAL (US$ MIL)'!D54*1000)/'VOLUME (SACAS)'!D54</f>
        <v>83.888556532230439</v>
      </c>
      <c r="E54" s="68">
        <v>0</v>
      </c>
      <c r="F54" s="68">
        <f>('RECEITA CAMBIAL (US$ MIL)'!F54*1000)/'VOLUME (SACAS)'!F54</f>
        <v>90.801241482806446</v>
      </c>
      <c r="G54" s="70">
        <f>('RECEITA CAMBIAL (US$ MIL)'!G54*1000)/'VOLUME (SACAS)'!G54</f>
        <v>90.801241482806446</v>
      </c>
      <c r="H54" s="71">
        <f>('RECEITA CAMBIAL (US$ MIL)'!H54*1000)/'VOLUME (SACAS)'!H54</f>
        <v>85.169279452466583</v>
      </c>
      <c r="I54" s="16"/>
    </row>
    <row r="55" spans="1:9" ht="16.5" customHeight="1">
      <c r="A55" s="20">
        <f>'VOLUME (SACAS)'!A55</f>
        <v>34425</v>
      </c>
      <c r="B55" s="68">
        <f>('RECEITA CAMBIAL (US$ MIL)'!B55*1000)/'VOLUME (SACAS)'!B55</f>
        <v>78.970236322991141</v>
      </c>
      <c r="C55" s="68">
        <f>('RECEITA CAMBIAL (US$ MIL)'!C55*1000)/'VOLUME (SACAS)'!C55</f>
        <v>92.305184855497174</v>
      </c>
      <c r="D55" s="69">
        <f>('RECEITA CAMBIAL (US$ MIL)'!D55*1000)/'VOLUME (SACAS)'!D55</f>
        <v>91.423811111147216</v>
      </c>
      <c r="E55" s="68">
        <f>('RECEITA CAMBIAL (US$ MIL)'!E55*1000)/'VOLUME (SACAS)'!E55</f>
        <v>109.0810783055199</v>
      </c>
      <c r="F55" s="68">
        <f>('RECEITA CAMBIAL (US$ MIL)'!F55*1000)/'VOLUME (SACAS)'!F55</f>
        <v>102.61180166579662</v>
      </c>
      <c r="G55" s="70">
        <f>('RECEITA CAMBIAL (US$ MIL)'!G55*1000)/'VOLUME (SACAS)'!G55</f>
        <v>102.63541614732208</v>
      </c>
      <c r="H55" s="71">
        <f>('RECEITA CAMBIAL (US$ MIL)'!H55*1000)/'VOLUME (SACAS)'!H55</f>
        <v>94.308991590457481</v>
      </c>
      <c r="I55" s="16"/>
    </row>
    <row r="56" spans="1:9" ht="16.5" customHeight="1">
      <c r="A56" s="20">
        <f>'VOLUME (SACAS)'!A56</f>
        <v>34455</v>
      </c>
      <c r="B56" s="68">
        <f>('RECEITA CAMBIAL (US$ MIL)'!B56*1000)/'VOLUME (SACAS)'!B56</f>
        <v>88.671257451355288</v>
      </c>
      <c r="C56" s="68">
        <f>('RECEITA CAMBIAL (US$ MIL)'!C56*1000)/'VOLUME (SACAS)'!C56</f>
        <v>102.28665683659119</v>
      </c>
      <c r="D56" s="69">
        <f>('RECEITA CAMBIAL (US$ MIL)'!D56*1000)/'VOLUME (SACAS)'!D56</f>
        <v>100.83144379877591</v>
      </c>
      <c r="E56" s="68">
        <f>('RECEITA CAMBIAL (US$ MIL)'!E56*1000)/'VOLUME (SACAS)'!E56</f>
        <v>132.74457227138643</v>
      </c>
      <c r="F56" s="68">
        <f>('RECEITA CAMBIAL (US$ MIL)'!F56*1000)/'VOLUME (SACAS)'!F56</f>
        <v>109.4459822545989</v>
      </c>
      <c r="G56" s="70">
        <f>('RECEITA CAMBIAL (US$ MIL)'!G56*1000)/'VOLUME (SACAS)'!G56</f>
        <v>109.55599635070277</v>
      </c>
      <c r="H56" s="71">
        <f>('RECEITA CAMBIAL (US$ MIL)'!H56*1000)/'VOLUME (SACAS)'!H56</f>
        <v>102.6257498479669</v>
      </c>
      <c r="I56" s="16"/>
    </row>
    <row r="57" spans="1:9" ht="16.5" customHeight="1">
      <c r="A57" s="20">
        <f>'VOLUME (SACAS)'!A57</f>
        <v>34486</v>
      </c>
      <c r="B57" s="68">
        <f>('RECEITA CAMBIAL (US$ MIL)'!B57*1000)/'VOLUME (SACAS)'!B57</f>
        <v>98.735288787208191</v>
      </c>
      <c r="C57" s="68">
        <f>('RECEITA CAMBIAL (US$ MIL)'!C57*1000)/'VOLUME (SACAS)'!C57</f>
        <v>121.4089187291336</v>
      </c>
      <c r="D57" s="69">
        <f>('RECEITA CAMBIAL (US$ MIL)'!D57*1000)/'VOLUME (SACAS)'!D57</f>
        <v>116.8303759048874</v>
      </c>
      <c r="E57" s="68">
        <f>('RECEITA CAMBIAL (US$ MIL)'!E57*1000)/'VOLUME (SACAS)'!E57</f>
        <v>126.55932432432432</v>
      </c>
      <c r="F57" s="68">
        <f>('RECEITA CAMBIAL (US$ MIL)'!F57*1000)/'VOLUME (SACAS)'!F57</f>
        <v>118.98150443794317</v>
      </c>
      <c r="G57" s="70">
        <f>('RECEITA CAMBIAL (US$ MIL)'!G57*1000)/'VOLUME (SACAS)'!G57</f>
        <v>119.0161029393618</v>
      </c>
      <c r="H57" s="71">
        <f>('RECEITA CAMBIAL (US$ MIL)'!H57*1000)/'VOLUME (SACAS)'!H57</f>
        <v>117.13635276995629</v>
      </c>
      <c r="I57" s="16"/>
    </row>
    <row r="58" spans="1:9" ht="16.5" customHeight="1">
      <c r="A58" s="20">
        <f>'VOLUME (SACAS)'!A58</f>
        <v>34516</v>
      </c>
      <c r="B58" s="68">
        <f>('RECEITA CAMBIAL (US$ MIL)'!B58*1000)/'VOLUME (SACAS)'!B58</f>
        <v>123.50925949502894</v>
      </c>
      <c r="C58" s="68">
        <f>('RECEITA CAMBIAL (US$ MIL)'!C58*1000)/'VOLUME (SACAS)'!C58</f>
        <v>142.45059040214872</v>
      </c>
      <c r="D58" s="69">
        <f>('RECEITA CAMBIAL (US$ MIL)'!D58*1000)/'VOLUME (SACAS)'!D58</f>
        <v>137.5706770216209</v>
      </c>
      <c r="E58" s="68">
        <f>('RECEITA CAMBIAL (US$ MIL)'!E58*1000)/'VOLUME (SACAS)'!E58</f>
        <v>163.44138107416879</v>
      </c>
      <c r="F58" s="68">
        <f>('RECEITA CAMBIAL (US$ MIL)'!F58*1000)/'VOLUME (SACAS)'!F58</f>
        <v>134.91632280454436</v>
      </c>
      <c r="G58" s="70">
        <f>('RECEITA CAMBIAL (US$ MIL)'!G58*1000)/'VOLUME (SACAS)'!G58</f>
        <v>134.97081206519189</v>
      </c>
      <c r="H58" s="71">
        <f>('RECEITA CAMBIAL (US$ MIL)'!H58*1000)/'VOLUME (SACAS)'!H58</f>
        <v>137.15815858545929</v>
      </c>
      <c r="I58" s="16"/>
    </row>
    <row r="59" spans="1:9" ht="16.5" customHeight="1">
      <c r="A59" s="20">
        <f>'VOLUME (SACAS)'!A59</f>
        <v>34547</v>
      </c>
      <c r="B59" s="68">
        <f>('RECEITA CAMBIAL (US$ MIL)'!B59*1000)/'VOLUME (SACAS)'!B59</f>
        <v>170.91559474393617</v>
      </c>
      <c r="C59" s="68">
        <f>('RECEITA CAMBIAL (US$ MIL)'!C59*1000)/'VOLUME (SACAS)'!C59</f>
        <v>192.32671885429258</v>
      </c>
      <c r="D59" s="69">
        <f>('RECEITA CAMBIAL (US$ MIL)'!D59*1000)/'VOLUME (SACAS)'!D59</f>
        <v>187.99538703526963</v>
      </c>
      <c r="E59" s="68">
        <f>('RECEITA CAMBIAL (US$ MIL)'!E59*1000)/'VOLUME (SACAS)'!E59</f>
        <v>224.53550561797752</v>
      </c>
      <c r="F59" s="68">
        <f>('RECEITA CAMBIAL (US$ MIL)'!F59*1000)/'VOLUME (SACAS)'!F59</f>
        <v>139.15799754096216</v>
      </c>
      <c r="G59" s="70">
        <f>('RECEITA CAMBIAL (US$ MIL)'!G59*1000)/'VOLUME (SACAS)'!G59</f>
        <v>139.19111454932948</v>
      </c>
      <c r="H59" s="71">
        <f>('RECEITA CAMBIAL (US$ MIL)'!H59*1000)/'VOLUME (SACAS)'!H59</f>
        <v>181.42290723513142</v>
      </c>
      <c r="I59" s="16"/>
    </row>
    <row r="60" spans="1:9" ht="16.5" customHeight="1">
      <c r="A60" s="20">
        <f>'VOLUME (SACAS)'!A60</f>
        <v>34578</v>
      </c>
      <c r="B60" s="68">
        <f>('RECEITA CAMBIAL (US$ MIL)'!B60*1000)/'VOLUME (SACAS)'!B60</f>
        <v>155.35949838197811</v>
      </c>
      <c r="C60" s="68">
        <f>('RECEITA CAMBIAL (US$ MIL)'!C60*1000)/'VOLUME (SACAS)'!C60</f>
        <v>226.54227980056862</v>
      </c>
      <c r="D60" s="69">
        <f>('RECEITA CAMBIAL (US$ MIL)'!D60*1000)/'VOLUME (SACAS)'!D60</f>
        <v>208.1755796267457</v>
      </c>
      <c r="E60" s="68">
        <f>('RECEITA CAMBIAL (US$ MIL)'!E60*1000)/'VOLUME (SACAS)'!E60</f>
        <v>178.98043165467624</v>
      </c>
      <c r="F60" s="68">
        <f>('RECEITA CAMBIAL (US$ MIL)'!F60*1000)/'VOLUME (SACAS)'!F60</f>
        <v>155.97274329660374</v>
      </c>
      <c r="G60" s="70">
        <f>('RECEITA CAMBIAL (US$ MIL)'!G60*1000)/'VOLUME (SACAS)'!G60</f>
        <v>156.03555459535897</v>
      </c>
      <c r="H60" s="71">
        <f>('RECEITA CAMBIAL (US$ MIL)'!H60*1000)/'VOLUME (SACAS)'!H60</f>
        <v>200.82391067455137</v>
      </c>
      <c r="I60" s="16"/>
    </row>
    <row r="61" spans="1:9" ht="16.5" customHeight="1">
      <c r="A61" s="20">
        <f>'VOLUME (SACAS)'!A61</f>
        <v>34608</v>
      </c>
      <c r="B61" s="68">
        <f>('RECEITA CAMBIAL (US$ MIL)'!B61*1000)/'VOLUME (SACAS)'!B61</f>
        <v>205.34137585119311</v>
      </c>
      <c r="C61" s="68">
        <f>('RECEITA CAMBIAL (US$ MIL)'!C61*1000)/'VOLUME (SACAS)'!C61</f>
        <v>217.91556944881734</v>
      </c>
      <c r="D61" s="69">
        <f>('RECEITA CAMBIAL (US$ MIL)'!D61*1000)/'VOLUME (SACAS)'!D61</f>
        <v>216.08249907670444</v>
      </c>
      <c r="E61" s="68">
        <f>('RECEITA CAMBIAL (US$ MIL)'!E61*1000)/'VOLUME (SACAS)'!E61</f>
        <v>215.89258378378381</v>
      </c>
      <c r="F61" s="68">
        <f>('RECEITA CAMBIAL (US$ MIL)'!F61*1000)/'VOLUME (SACAS)'!F61</f>
        <v>167.77427323161652</v>
      </c>
      <c r="G61" s="70">
        <f>('RECEITA CAMBIAL (US$ MIL)'!G61*1000)/'VOLUME (SACAS)'!G61</f>
        <v>167.97370971789081</v>
      </c>
      <c r="H61" s="71">
        <f>('RECEITA CAMBIAL (US$ MIL)'!H61*1000)/'VOLUME (SACAS)'!H61</f>
        <v>210.23766458170041</v>
      </c>
      <c r="I61" s="16"/>
    </row>
    <row r="62" spans="1:9" ht="16.5" customHeight="1">
      <c r="A62" s="20">
        <f>'VOLUME (SACAS)'!A62</f>
        <v>34639</v>
      </c>
      <c r="B62" s="68">
        <f>('RECEITA CAMBIAL (US$ MIL)'!B62*1000)/'VOLUME (SACAS)'!B62</f>
        <v>183.92451087886025</v>
      </c>
      <c r="C62" s="68">
        <f>('RECEITA CAMBIAL (US$ MIL)'!C62*1000)/'VOLUME (SACAS)'!C62</f>
        <v>204.35571445075297</v>
      </c>
      <c r="D62" s="69">
        <f>('RECEITA CAMBIAL (US$ MIL)'!D62*1000)/'VOLUME (SACAS)'!D62</f>
        <v>201.72348574167958</v>
      </c>
      <c r="E62" s="68">
        <f>('RECEITA CAMBIAL (US$ MIL)'!E62*1000)/'VOLUME (SACAS)'!E62</f>
        <v>208.75316455696202</v>
      </c>
      <c r="F62" s="68">
        <f>('RECEITA CAMBIAL (US$ MIL)'!F62*1000)/'VOLUME (SACAS)'!F62</f>
        <v>174.39855280731712</v>
      </c>
      <c r="G62" s="70">
        <f>('RECEITA CAMBIAL (US$ MIL)'!G62*1000)/'VOLUME (SACAS)'!G62</f>
        <v>174.44437597082461</v>
      </c>
      <c r="H62" s="71">
        <f>('RECEITA CAMBIAL (US$ MIL)'!H62*1000)/'VOLUME (SACAS)'!H62</f>
        <v>198.35063210979325</v>
      </c>
      <c r="I62" s="16"/>
    </row>
    <row r="63" spans="1:9" ht="16.5" customHeight="1">
      <c r="A63" s="20">
        <f>'VOLUME (SACAS)'!A63</f>
        <v>34669</v>
      </c>
      <c r="B63" s="68">
        <f>('RECEITA CAMBIAL (US$ MIL)'!B63*1000)/'VOLUME (SACAS)'!B63</f>
        <v>171.61102011215084</v>
      </c>
      <c r="C63" s="68">
        <f>('RECEITA CAMBIAL (US$ MIL)'!C63*1000)/'VOLUME (SACAS)'!C63</f>
        <v>199.61669954261868</v>
      </c>
      <c r="D63" s="69">
        <f>('RECEITA CAMBIAL (US$ MIL)'!D63*1000)/'VOLUME (SACAS)'!D63</f>
        <v>195.03424715588787</v>
      </c>
      <c r="E63" s="68">
        <f>('RECEITA CAMBIAL (US$ MIL)'!E63*1000)/'VOLUME (SACAS)'!E63</f>
        <v>237.20457413249213</v>
      </c>
      <c r="F63" s="68">
        <f>('RECEITA CAMBIAL (US$ MIL)'!F63*1000)/'VOLUME (SACAS)'!F63</f>
        <v>170.93579521611414</v>
      </c>
      <c r="G63" s="70">
        <f>('RECEITA CAMBIAL (US$ MIL)'!G63*1000)/'VOLUME (SACAS)'!G63</f>
        <v>171.02383254336448</v>
      </c>
      <c r="H63" s="71">
        <f>('RECEITA CAMBIAL (US$ MIL)'!H63*1000)/'VOLUME (SACAS)'!H63</f>
        <v>191.43351793170729</v>
      </c>
      <c r="I63" s="16"/>
    </row>
    <row r="64" spans="1:9" ht="16.5" customHeight="1">
      <c r="A64" s="20">
        <f>'VOLUME (SACAS)'!A64</f>
        <v>34700</v>
      </c>
      <c r="B64" s="68">
        <f>('RECEITA CAMBIAL (US$ MIL)'!B64*1000)/'VOLUME (SACAS)'!B64</f>
        <v>150.24165931299132</v>
      </c>
      <c r="C64" s="68">
        <f>('RECEITA CAMBIAL (US$ MIL)'!C64*1000)/'VOLUME (SACAS)'!C64</f>
        <v>182.70361843764854</v>
      </c>
      <c r="D64" s="69">
        <f>('RECEITA CAMBIAL (US$ MIL)'!D64*1000)/'VOLUME (SACAS)'!D64</f>
        <v>178.13005079164475</v>
      </c>
      <c r="E64" s="68">
        <f>('RECEITA CAMBIAL (US$ MIL)'!E64*1000)/'VOLUME (SACAS)'!E64</f>
        <v>191.98149575944487</v>
      </c>
      <c r="F64" s="68">
        <f>('RECEITA CAMBIAL (US$ MIL)'!F64*1000)/'VOLUME (SACAS)'!F64</f>
        <v>178.84460762339816</v>
      </c>
      <c r="G64" s="70">
        <f>('RECEITA CAMBIAL (US$ MIL)'!G64*1000)/'VOLUME (SACAS)'!G64</f>
        <v>178.96473441531887</v>
      </c>
      <c r="H64" s="71">
        <f>('RECEITA CAMBIAL (US$ MIL)'!H64*1000)/'VOLUME (SACAS)'!H64</f>
        <v>178.24628371313534</v>
      </c>
      <c r="I64" s="16"/>
    </row>
    <row r="65" spans="1:9" ht="16.5" customHeight="1">
      <c r="A65" s="20">
        <f>'VOLUME (SACAS)'!A65</f>
        <v>34731</v>
      </c>
      <c r="B65" s="68">
        <f>('RECEITA CAMBIAL (US$ MIL)'!B65*1000)/'VOLUME (SACAS)'!B65</f>
        <v>147.37740431956937</v>
      </c>
      <c r="C65" s="68">
        <f>('RECEITA CAMBIAL (US$ MIL)'!C65*1000)/'VOLUME (SACAS)'!C65</f>
        <v>172.08835814932323</v>
      </c>
      <c r="D65" s="69">
        <f>('RECEITA CAMBIAL (US$ MIL)'!D65*1000)/'VOLUME (SACAS)'!D65</f>
        <v>169.72687715494527</v>
      </c>
      <c r="E65" s="68">
        <f>('RECEITA CAMBIAL (US$ MIL)'!E65*1000)/'VOLUME (SACAS)'!E65</f>
        <v>189.8054996646546</v>
      </c>
      <c r="F65" s="68">
        <f>('RECEITA CAMBIAL (US$ MIL)'!F65*1000)/'VOLUME (SACAS)'!F65</f>
        <v>180.32377750314359</v>
      </c>
      <c r="G65" s="70">
        <f>('RECEITA CAMBIAL (US$ MIL)'!G65*1000)/'VOLUME (SACAS)'!G65</f>
        <v>180.39946356296977</v>
      </c>
      <c r="H65" s="71">
        <f>('RECEITA CAMBIAL (US$ MIL)'!H65*1000)/'VOLUME (SACAS)'!H65</f>
        <v>171.75323137411164</v>
      </c>
      <c r="I65" s="16"/>
    </row>
    <row r="66" spans="1:9" ht="16.5" customHeight="1">
      <c r="A66" s="20">
        <f>'VOLUME (SACAS)'!A66</f>
        <v>34759</v>
      </c>
      <c r="B66" s="68">
        <f>('RECEITA CAMBIAL (US$ MIL)'!B66*1000)/'VOLUME (SACAS)'!B66</f>
        <v>156.14668522707498</v>
      </c>
      <c r="C66" s="68">
        <f>('RECEITA CAMBIAL (US$ MIL)'!C66*1000)/'VOLUME (SACAS)'!C66</f>
        <v>177.38409065354006</v>
      </c>
      <c r="D66" s="69">
        <f>('RECEITA CAMBIAL (US$ MIL)'!D66*1000)/'VOLUME (SACAS)'!D66</f>
        <v>176.33013718296206</v>
      </c>
      <c r="E66" s="68">
        <f>('RECEITA CAMBIAL (US$ MIL)'!E66*1000)/'VOLUME (SACAS)'!E66</f>
        <v>253.96825396825398</v>
      </c>
      <c r="F66" s="68">
        <f>('RECEITA CAMBIAL (US$ MIL)'!F66*1000)/'VOLUME (SACAS)'!F66</f>
        <v>187.35127315421468</v>
      </c>
      <c r="G66" s="70">
        <f>('RECEITA CAMBIAL (US$ MIL)'!G66*1000)/'VOLUME (SACAS)'!G66</f>
        <v>187.37326367966298</v>
      </c>
      <c r="H66" s="71">
        <f>('RECEITA CAMBIAL (US$ MIL)'!H66*1000)/'VOLUME (SACAS)'!H66</f>
        <v>178.21648366204948</v>
      </c>
      <c r="I66" s="16"/>
    </row>
    <row r="67" spans="1:9" ht="16.5" customHeight="1">
      <c r="A67" s="20">
        <f>'VOLUME (SACAS)'!A67</f>
        <v>34790</v>
      </c>
      <c r="B67" s="68">
        <f>('RECEITA CAMBIAL (US$ MIL)'!B67*1000)/'VOLUME (SACAS)'!B67</f>
        <v>146.3884475774633</v>
      </c>
      <c r="C67" s="68">
        <f>('RECEITA CAMBIAL (US$ MIL)'!C67*1000)/'VOLUME (SACAS)'!C67</f>
        <v>183.69687153055258</v>
      </c>
      <c r="D67" s="69">
        <f>('RECEITA CAMBIAL (US$ MIL)'!D67*1000)/'VOLUME (SACAS)'!D67</f>
        <v>180.24509145421445</v>
      </c>
      <c r="E67" s="68">
        <f>('RECEITA CAMBIAL (US$ MIL)'!E67*1000)/'VOLUME (SACAS)'!E67</f>
        <v>328.40437158469945</v>
      </c>
      <c r="F67" s="68">
        <f>('RECEITA CAMBIAL (US$ MIL)'!F67*1000)/'VOLUME (SACAS)'!F67</f>
        <v>194.41520565854313</v>
      </c>
      <c r="G67" s="70">
        <f>('RECEITA CAMBIAL (US$ MIL)'!G67*1000)/'VOLUME (SACAS)'!G67</f>
        <v>195.23215832611447</v>
      </c>
      <c r="H67" s="71">
        <f>('RECEITA CAMBIAL (US$ MIL)'!H67*1000)/'VOLUME (SACAS)'!H67</f>
        <v>182.15539002514097</v>
      </c>
      <c r="I67" s="16"/>
    </row>
    <row r="68" spans="1:9" ht="16.5" customHeight="1">
      <c r="A68" s="20">
        <f>'VOLUME (SACAS)'!A68</f>
        <v>34820</v>
      </c>
      <c r="B68" s="68">
        <f>('RECEITA CAMBIAL (US$ MIL)'!B68*1000)/'VOLUME (SACAS)'!B68</f>
        <v>148.5615486036198</v>
      </c>
      <c r="C68" s="68">
        <f>('RECEITA CAMBIAL (US$ MIL)'!C68*1000)/'VOLUME (SACAS)'!C68</f>
        <v>185.9072867838272</v>
      </c>
      <c r="D68" s="69">
        <f>('RECEITA CAMBIAL (US$ MIL)'!D68*1000)/'VOLUME (SACAS)'!D68</f>
        <v>182.93819885305669</v>
      </c>
      <c r="E68" s="68">
        <f>('RECEITA CAMBIAL (US$ MIL)'!E68*1000)/'VOLUME (SACAS)'!E68</f>
        <v>171.37554585152839</v>
      </c>
      <c r="F68" s="68">
        <f>('RECEITA CAMBIAL (US$ MIL)'!F68*1000)/'VOLUME (SACAS)'!F68</f>
        <v>198.29905035067816</v>
      </c>
      <c r="G68" s="70">
        <f>('RECEITA CAMBIAL (US$ MIL)'!G68*1000)/'VOLUME (SACAS)'!G68</f>
        <v>198.21135725207125</v>
      </c>
      <c r="H68" s="71">
        <f>('RECEITA CAMBIAL (US$ MIL)'!H68*1000)/'VOLUME (SACAS)'!H68</f>
        <v>184.74291457320211</v>
      </c>
      <c r="I68" s="16"/>
    </row>
    <row r="69" spans="1:9" ht="16.5" customHeight="1">
      <c r="A69" s="20">
        <f>'VOLUME (SACAS)'!A69</f>
        <v>34851</v>
      </c>
      <c r="B69" s="68">
        <f>('RECEITA CAMBIAL (US$ MIL)'!B69*1000)/'VOLUME (SACAS)'!B69</f>
        <v>148.57300064591757</v>
      </c>
      <c r="C69" s="68">
        <f>('RECEITA CAMBIAL (US$ MIL)'!C69*1000)/'VOLUME (SACAS)'!C69</f>
        <v>176.77859781890874</v>
      </c>
      <c r="D69" s="69">
        <f>('RECEITA CAMBIAL (US$ MIL)'!D69*1000)/'VOLUME (SACAS)'!D69</f>
        <v>173.11631038467274</v>
      </c>
      <c r="E69" s="68">
        <f>('RECEITA CAMBIAL (US$ MIL)'!E69*1000)/'VOLUME (SACAS)'!E69</f>
        <v>259.49953660797036</v>
      </c>
      <c r="F69" s="68">
        <f>('RECEITA CAMBIAL (US$ MIL)'!F69*1000)/'VOLUME (SACAS)'!F69</f>
        <v>184.8928290446315</v>
      </c>
      <c r="G69" s="70">
        <f>('RECEITA CAMBIAL (US$ MIL)'!G69*1000)/'VOLUME (SACAS)'!G69</f>
        <v>185.12410220756385</v>
      </c>
      <c r="H69" s="71">
        <f>('RECEITA CAMBIAL (US$ MIL)'!H69*1000)/'VOLUME (SACAS)'!H69</f>
        <v>175.67137398980327</v>
      </c>
      <c r="I69" s="16"/>
    </row>
    <row r="70" spans="1:9" ht="16.5" customHeight="1">
      <c r="A70" s="20">
        <f>'VOLUME (SACAS)'!A70</f>
        <v>34881</v>
      </c>
      <c r="B70" s="68">
        <f>('RECEITA CAMBIAL (US$ MIL)'!B70*1000)/'VOLUME (SACAS)'!B70</f>
        <v>134.05507932446264</v>
      </c>
      <c r="C70" s="68">
        <f>('RECEITA CAMBIAL (US$ MIL)'!C70*1000)/'VOLUME (SACAS)'!C70</f>
        <v>166.94758958649305</v>
      </c>
      <c r="D70" s="69">
        <f>('RECEITA CAMBIAL (US$ MIL)'!D70*1000)/'VOLUME (SACAS)'!D70</f>
        <v>161.56600756094596</v>
      </c>
      <c r="E70" s="68">
        <v>0</v>
      </c>
      <c r="F70" s="68">
        <f>('RECEITA CAMBIAL (US$ MIL)'!F70*1000)/'VOLUME (SACAS)'!F70</f>
        <v>194.28298958016254</v>
      </c>
      <c r="G70" s="70">
        <f>('RECEITA CAMBIAL (US$ MIL)'!G70*1000)/'VOLUME (SACAS)'!G70</f>
        <v>194.28528428594845</v>
      </c>
      <c r="H70" s="71">
        <f>('RECEITA CAMBIAL (US$ MIL)'!H70*1000)/'VOLUME (SACAS)'!H70</f>
        <v>167.54281173784466</v>
      </c>
      <c r="I70" s="16"/>
    </row>
    <row r="71" spans="1:9" ht="16.5" customHeight="1">
      <c r="A71" s="20">
        <f>'VOLUME (SACAS)'!A71</f>
        <v>34912</v>
      </c>
      <c r="B71" s="68">
        <f>('RECEITA CAMBIAL (US$ MIL)'!B71*1000)/'VOLUME (SACAS)'!B71</f>
        <v>130.17958603439666</v>
      </c>
      <c r="C71" s="68">
        <f>('RECEITA CAMBIAL (US$ MIL)'!C71*1000)/'VOLUME (SACAS)'!C71</f>
        <v>154.55248824562548</v>
      </c>
      <c r="D71" s="69">
        <f>('RECEITA CAMBIAL (US$ MIL)'!D71*1000)/'VOLUME (SACAS)'!D71</f>
        <v>149.86830615360935</v>
      </c>
      <c r="E71" s="68">
        <f>('RECEITA CAMBIAL (US$ MIL)'!E71*1000)/'VOLUME (SACAS)'!E71</f>
        <v>188.25949367088609</v>
      </c>
      <c r="F71" s="68">
        <f>('RECEITA CAMBIAL (US$ MIL)'!F71*1000)/'VOLUME (SACAS)'!F71</f>
        <v>191.38759417618309</v>
      </c>
      <c r="G71" s="70">
        <f>('RECEITA CAMBIAL (US$ MIL)'!G71*1000)/'VOLUME (SACAS)'!G71</f>
        <v>191.38381838392016</v>
      </c>
      <c r="H71" s="71">
        <f>('RECEITA CAMBIAL (US$ MIL)'!H71*1000)/'VOLUME (SACAS)'!H71</f>
        <v>157.53073523564311</v>
      </c>
      <c r="I71" s="16"/>
    </row>
    <row r="72" spans="1:9" ht="16.5" customHeight="1">
      <c r="A72" s="20">
        <f>'VOLUME (SACAS)'!A72</f>
        <v>34943</v>
      </c>
      <c r="B72" s="68">
        <f>('RECEITA CAMBIAL (US$ MIL)'!B72*1000)/'VOLUME (SACAS)'!B72</f>
        <v>120.40095210465239</v>
      </c>
      <c r="C72" s="68">
        <f>('RECEITA CAMBIAL (US$ MIL)'!C72*1000)/'VOLUME (SACAS)'!C72</f>
        <v>155.97359896454046</v>
      </c>
      <c r="D72" s="69">
        <f>('RECEITA CAMBIAL (US$ MIL)'!D72*1000)/'VOLUME (SACAS)'!D72</f>
        <v>151.76774070828745</v>
      </c>
      <c r="E72" s="68">
        <f>('RECEITA CAMBIAL (US$ MIL)'!E72*1000)/'VOLUME (SACAS)'!E72</f>
        <v>234.34474616292798</v>
      </c>
      <c r="F72" s="68">
        <f>('RECEITA CAMBIAL (US$ MIL)'!F72*1000)/'VOLUME (SACAS)'!F72</f>
        <v>182.17853659739279</v>
      </c>
      <c r="G72" s="70">
        <f>('RECEITA CAMBIAL (US$ MIL)'!G72*1000)/'VOLUME (SACAS)'!G72</f>
        <v>182.37585790651249</v>
      </c>
      <c r="H72" s="71">
        <f>('RECEITA CAMBIAL (US$ MIL)'!H72*1000)/'VOLUME (SACAS)'!H72</f>
        <v>156.31672654228271</v>
      </c>
      <c r="I72" s="16"/>
    </row>
    <row r="73" spans="1:9" ht="16.5" customHeight="1">
      <c r="A73" s="20">
        <f>'VOLUME (SACAS)'!A73</f>
        <v>34973</v>
      </c>
      <c r="B73" s="68">
        <f>('RECEITA CAMBIAL (US$ MIL)'!B73*1000)/'VOLUME (SACAS)'!B73</f>
        <v>138.40835966298053</v>
      </c>
      <c r="C73" s="68">
        <f>('RECEITA CAMBIAL (US$ MIL)'!C73*1000)/'VOLUME (SACAS)'!C73</f>
        <v>153.08476276159499</v>
      </c>
      <c r="D73" s="69">
        <f>('RECEITA CAMBIAL (US$ MIL)'!D73*1000)/'VOLUME (SACAS)'!D73</f>
        <v>151.95444540089164</v>
      </c>
      <c r="E73" s="68">
        <f>('RECEITA CAMBIAL (US$ MIL)'!E73*1000)/'VOLUME (SACAS)'!E73</f>
        <v>240.98669527896996</v>
      </c>
      <c r="F73" s="68">
        <f>('RECEITA CAMBIAL (US$ MIL)'!F73*1000)/'VOLUME (SACAS)'!F73</f>
        <v>161.69127739438684</v>
      </c>
      <c r="G73" s="70">
        <f>('RECEITA CAMBIAL (US$ MIL)'!G73*1000)/'VOLUME (SACAS)'!G73</f>
        <v>162.42612791988003</v>
      </c>
      <c r="H73" s="71">
        <f>('RECEITA CAMBIAL (US$ MIL)'!H73*1000)/'VOLUME (SACAS)'!H73</f>
        <v>154.08161378414366</v>
      </c>
      <c r="I73" s="16"/>
    </row>
    <row r="74" spans="1:9" ht="16.5" customHeight="1">
      <c r="A74" s="20">
        <f>'VOLUME (SACAS)'!A74</f>
        <v>35004</v>
      </c>
      <c r="B74" s="68">
        <f>('RECEITA CAMBIAL (US$ MIL)'!B74*1000)/'VOLUME (SACAS)'!B74</f>
        <v>95.52021980690995</v>
      </c>
      <c r="C74" s="68">
        <f>('RECEITA CAMBIAL (US$ MIL)'!C74*1000)/'VOLUME (SACAS)'!C74</f>
        <v>143.7602871269597</v>
      </c>
      <c r="D74" s="69">
        <f>('RECEITA CAMBIAL (US$ MIL)'!D74*1000)/'VOLUME (SACAS)'!D74</f>
        <v>139.78818717923721</v>
      </c>
      <c r="E74" s="68">
        <f>('RECEITA CAMBIAL (US$ MIL)'!E74*1000)/'VOLUME (SACAS)'!E74</f>
        <v>234.88541666666666</v>
      </c>
      <c r="F74" s="68">
        <f>('RECEITA CAMBIAL (US$ MIL)'!F74*1000)/'VOLUME (SACAS)'!F74</f>
        <v>176.05121689703634</v>
      </c>
      <c r="G74" s="70">
        <f>('RECEITA CAMBIAL (US$ MIL)'!G74*1000)/'VOLUME (SACAS)'!G74</f>
        <v>176.29872289574249</v>
      </c>
      <c r="H74" s="71">
        <f>('RECEITA CAMBIAL (US$ MIL)'!H74*1000)/'VOLUME (SACAS)'!H74</f>
        <v>147.89101470236912</v>
      </c>
      <c r="I74" s="16"/>
    </row>
    <row r="75" spans="1:9" ht="16.5" customHeight="1">
      <c r="A75" s="20">
        <f>'VOLUME (SACAS)'!A75</f>
        <v>35034</v>
      </c>
      <c r="B75" s="68">
        <f>('RECEITA CAMBIAL (US$ MIL)'!B75*1000)/'VOLUME (SACAS)'!B75</f>
        <v>139.08417910447761</v>
      </c>
      <c r="C75" s="68">
        <f>('RECEITA CAMBIAL (US$ MIL)'!C75*1000)/'VOLUME (SACAS)'!C75</f>
        <v>140.85424371765177</v>
      </c>
      <c r="D75" s="69">
        <f>('RECEITA CAMBIAL (US$ MIL)'!D75*1000)/'VOLUME (SACAS)'!D75</f>
        <v>140.79746604347611</v>
      </c>
      <c r="E75" s="68">
        <f>('RECEITA CAMBIAL (US$ MIL)'!E75*1000)/'VOLUME (SACAS)'!E75</f>
        <v>201.16666666666666</v>
      </c>
      <c r="F75" s="68">
        <f>('RECEITA CAMBIAL (US$ MIL)'!F75*1000)/'VOLUME (SACAS)'!F75</f>
        <v>174.04071326005376</v>
      </c>
      <c r="G75" s="70">
        <f>('RECEITA CAMBIAL (US$ MIL)'!G75*1000)/'VOLUME (SACAS)'!G75</f>
        <v>174.08030959299316</v>
      </c>
      <c r="H75" s="71">
        <f>('RECEITA CAMBIAL (US$ MIL)'!H75*1000)/'VOLUME (SACAS)'!H75</f>
        <v>149.73890442281362</v>
      </c>
      <c r="I75" s="16"/>
    </row>
    <row r="76" spans="1:9" ht="16.5" customHeight="1">
      <c r="A76" s="20">
        <f>'VOLUME (SACAS)'!A76</f>
        <v>35065</v>
      </c>
      <c r="B76" s="68">
        <f>('RECEITA CAMBIAL (US$ MIL)'!B76*1000)/'VOLUME (SACAS)'!B76</f>
        <v>128.26209132666847</v>
      </c>
      <c r="C76" s="68">
        <f>('RECEITA CAMBIAL (US$ MIL)'!C76*1000)/'VOLUME (SACAS)'!C76</f>
        <v>127.55380997771205</v>
      </c>
      <c r="D76" s="69">
        <f>('RECEITA CAMBIAL (US$ MIL)'!D76*1000)/'VOLUME (SACAS)'!D76</f>
        <v>127.57605432294046</v>
      </c>
      <c r="E76" s="68">
        <f>('RECEITA CAMBIAL (US$ MIL)'!E76*1000)/'VOLUME (SACAS)'!E76</f>
        <v>272.27642276422762</v>
      </c>
      <c r="F76" s="68">
        <f>('RECEITA CAMBIAL (US$ MIL)'!F76*1000)/'VOLUME (SACAS)'!F76</f>
        <v>184.44836950656853</v>
      </c>
      <c r="G76" s="70">
        <f>('RECEITA CAMBIAL (US$ MIL)'!G76*1000)/'VOLUME (SACAS)'!G76</f>
        <v>184.51050036362844</v>
      </c>
      <c r="H76" s="71">
        <f>('RECEITA CAMBIAL (US$ MIL)'!H76*1000)/'VOLUME (SACAS)'!H76</f>
        <v>140.54876154443471</v>
      </c>
      <c r="I76" s="16"/>
    </row>
    <row r="77" spans="1:9" ht="16.5" customHeight="1">
      <c r="A77" s="20">
        <f>'VOLUME (SACAS)'!A77</f>
        <v>35096</v>
      </c>
      <c r="B77" s="68">
        <f>('RECEITA CAMBIAL (US$ MIL)'!B77*1000)/'VOLUME (SACAS)'!B77</f>
        <v>130.77660866046136</v>
      </c>
      <c r="C77" s="68">
        <f>('RECEITA CAMBIAL (US$ MIL)'!C77*1000)/'VOLUME (SACAS)'!C77</f>
        <v>145.67690729594253</v>
      </c>
      <c r="D77" s="69">
        <f>('RECEITA CAMBIAL (US$ MIL)'!D77*1000)/'VOLUME (SACAS)'!D77</f>
        <v>145.05608978412224</v>
      </c>
      <c r="E77" s="68">
        <f>('RECEITA CAMBIAL (US$ MIL)'!E77*1000)/'VOLUME (SACAS)'!E77</f>
        <v>225.4632152588556</v>
      </c>
      <c r="F77" s="68">
        <f>('RECEITA CAMBIAL (US$ MIL)'!F77*1000)/'VOLUME (SACAS)'!F77</f>
        <v>164.99541251015353</v>
      </c>
      <c r="G77" s="70">
        <f>('RECEITA CAMBIAL (US$ MIL)'!G77*1000)/'VOLUME (SACAS)'!G77</f>
        <v>165.22095293509344</v>
      </c>
      <c r="H77" s="71">
        <f>('RECEITA CAMBIAL (US$ MIL)'!H77*1000)/'VOLUME (SACAS)'!H77</f>
        <v>150.08002982830683</v>
      </c>
      <c r="I77" s="16"/>
    </row>
    <row r="78" spans="1:9" ht="16.5" customHeight="1">
      <c r="A78" s="20">
        <f>'VOLUME (SACAS)'!A78</f>
        <v>35125</v>
      </c>
      <c r="B78" s="68">
        <f>('RECEITA CAMBIAL (US$ MIL)'!B78*1000)/'VOLUME (SACAS)'!B78</f>
        <v>171.28758169934642</v>
      </c>
      <c r="C78" s="68">
        <f>('RECEITA CAMBIAL (US$ MIL)'!C78*1000)/'VOLUME (SACAS)'!C78</f>
        <v>152.40756756945646</v>
      </c>
      <c r="D78" s="69">
        <f>('RECEITA CAMBIAL (US$ MIL)'!D78*1000)/'VOLUME (SACAS)'!D78</f>
        <v>152.75437486171785</v>
      </c>
      <c r="E78" s="68">
        <f>('RECEITA CAMBIAL (US$ MIL)'!E78*1000)/'VOLUME (SACAS)'!E78</f>
        <v>256.64444444444445</v>
      </c>
      <c r="F78" s="68">
        <f>('RECEITA CAMBIAL (US$ MIL)'!F78*1000)/'VOLUME (SACAS)'!F78</f>
        <v>165.06708999773409</v>
      </c>
      <c r="G78" s="70">
        <f>('RECEITA CAMBIAL (US$ MIL)'!G78*1000)/'VOLUME (SACAS)'!G78</f>
        <v>165.25035821074076</v>
      </c>
      <c r="H78" s="71">
        <f>('RECEITA CAMBIAL (US$ MIL)'!H78*1000)/'VOLUME (SACAS)'!H78</f>
        <v>156.2323156118153</v>
      </c>
      <c r="I78" s="16"/>
    </row>
    <row r="79" spans="1:9" ht="16.5" customHeight="1">
      <c r="A79" s="20">
        <f>'VOLUME (SACAS)'!A79</f>
        <v>35156</v>
      </c>
      <c r="B79" s="68">
        <f>('RECEITA CAMBIAL (US$ MIL)'!B79*1000)/'VOLUME (SACAS)'!B79</f>
        <v>123.39617224880382</v>
      </c>
      <c r="C79" s="68">
        <f>('RECEITA CAMBIAL (US$ MIL)'!C79*1000)/'VOLUME (SACAS)'!C79</f>
        <v>161.16347074842707</v>
      </c>
      <c r="D79" s="69">
        <f>('RECEITA CAMBIAL (US$ MIL)'!D79*1000)/'VOLUME (SACAS)'!D79</f>
        <v>160.43650764413337</v>
      </c>
      <c r="E79" s="68">
        <f>('RECEITA CAMBIAL (US$ MIL)'!E79*1000)/'VOLUME (SACAS)'!E79</f>
        <v>256.99065420560748</v>
      </c>
      <c r="F79" s="68">
        <f>('RECEITA CAMBIAL (US$ MIL)'!F79*1000)/'VOLUME (SACAS)'!F79</f>
        <v>168.78532177090497</v>
      </c>
      <c r="G79" s="70">
        <f>('RECEITA CAMBIAL (US$ MIL)'!G79*1000)/'VOLUME (SACAS)'!G79</f>
        <v>169.03380352293357</v>
      </c>
      <c r="H79" s="71">
        <f>('RECEITA CAMBIAL (US$ MIL)'!H79*1000)/'VOLUME (SACAS)'!H79</f>
        <v>162.66454762147632</v>
      </c>
      <c r="I79" s="16"/>
    </row>
    <row r="80" spans="1:9" ht="16.5" customHeight="1">
      <c r="A80" s="20">
        <f>'VOLUME (SACAS)'!A80</f>
        <v>35186</v>
      </c>
      <c r="B80" s="68">
        <f>('RECEITA CAMBIAL (US$ MIL)'!B80*1000)/'VOLUME (SACAS)'!B80</f>
        <v>113.09518230064099</v>
      </c>
      <c r="C80" s="68">
        <f>('RECEITA CAMBIAL (US$ MIL)'!C80*1000)/'VOLUME (SACAS)'!C80</f>
        <v>161.76447730757806</v>
      </c>
      <c r="D80" s="69">
        <f>('RECEITA CAMBIAL (US$ MIL)'!D80*1000)/'VOLUME (SACAS)'!D80</f>
        <v>156.68672428918646</v>
      </c>
      <c r="E80" s="68">
        <f>('RECEITA CAMBIAL (US$ MIL)'!E80*1000)/'VOLUME (SACAS)'!E80</f>
        <v>275.23711340206188</v>
      </c>
      <c r="F80" s="68">
        <f>('RECEITA CAMBIAL (US$ MIL)'!F80*1000)/'VOLUME (SACAS)'!F80</f>
        <v>177.53694841119099</v>
      </c>
      <c r="G80" s="70">
        <f>('RECEITA CAMBIAL (US$ MIL)'!G80*1000)/'VOLUME (SACAS)'!G80</f>
        <v>177.79034547815783</v>
      </c>
      <c r="H80" s="71">
        <f>('RECEITA CAMBIAL (US$ MIL)'!H80*1000)/'VOLUME (SACAS)'!H80</f>
        <v>161.15935141305553</v>
      </c>
      <c r="I80" s="16"/>
    </row>
    <row r="81" spans="1:9" ht="16.5" customHeight="1">
      <c r="A81" s="20">
        <f>'VOLUME (SACAS)'!A81</f>
        <v>35217</v>
      </c>
      <c r="B81" s="68">
        <f>('RECEITA CAMBIAL (US$ MIL)'!B81*1000)/'VOLUME (SACAS)'!B81</f>
        <v>104.94624871189708</v>
      </c>
      <c r="C81" s="68">
        <f>('RECEITA CAMBIAL (US$ MIL)'!C81*1000)/'VOLUME (SACAS)'!C81</f>
        <v>156.48291318211901</v>
      </c>
      <c r="D81" s="69">
        <f>('RECEITA CAMBIAL (US$ MIL)'!D81*1000)/'VOLUME (SACAS)'!D81</f>
        <v>146.13009852144381</v>
      </c>
      <c r="E81" s="68">
        <f>('RECEITA CAMBIAL (US$ MIL)'!E81*1000)/'VOLUME (SACAS)'!E81</f>
        <v>211.40174072377462</v>
      </c>
      <c r="F81" s="68">
        <f>('RECEITA CAMBIAL (US$ MIL)'!F81*1000)/'VOLUME (SACAS)'!F81</f>
        <v>164.21165003908234</v>
      </c>
      <c r="G81" s="70">
        <f>('RECEITA CAMBIAL (US$ MIL)'!G81*1000)/'VOLUME (SACAS)'!G81</f>
        <v>164.62027484286745</v>
      </c>
      <c r="H81" s="71">
        <f>('RECEITA CAMBIAL (US$ MIL)'!H81*1000)/'VOLUME (SACAS)'!H81</f>
        <v>150.78747142313119</v>
      </c>
      <c r="I81" s="16"/>
    </row>
    <row r="82" spans="1:9" ht="16.5" customHeight="1">
      <c r="A82" s="20">
        <f>'VOLUME (SACAS)'!A82</f>
        <v>35247</v>
      </c>
      <c r="B82" s="68">
        <f>('RECEITA CAMBIAL (US$ MIL)'!B82*1000)/'VOLUME (SACAS)'!B82</f>
        <v>96.222156329263555</v>
      </c>
      <c r="C82" s="68">
        <f>('RECEITA CAMBIAL (US$ MIL)'!C82*1000)/'VOLUME (SACAS)'!C82</f>
        <v>140.15617865445239</v>
      </c>
      <c r="D82" s="69">
        <f>('RECEITA CAMBIAL (US$ MIL)'!D82*1000)/'VOLUME (SACAS)'!D82</f>
        <v>130.72704788048284</v>
      </c>
      <c r="E82" s="68">
        <f>('RECEITA CAMBIAL (US$ MIL)'!E82*1000)/'VOLUME (SACAS)'!E82</f>
        <v>299.97894736842107</v>
      </c>
      <c r="F82" s="68">
        <f>('RECEITA CAMBIAL (US$ MIL)'!F82*1000)/'VOLUME (SACAS)'!F82</f>
        <v>167.60410074538277</v>
      </c>
      <c r="G82" s="70">
        <f>('RECEITA CAMBIAL (US$ MIL)'!G82*1000)/'VOLUME (SACAS)'!G82</f>
        <v>167.94060659091303</v>
      </c>
      <c r="H82" s="71">
        <f>('RECEITA CAMBIAL (US$ MIL)'!H82*1000)/'VOLUME (SACAS)'!H82</f>
        <v>135.87910654307331</v>
      </c>
      <c r="I82" s="16"/>
    </row>
    <row r="83" spans="1:9" ht="16.5" customHeight="1">
      <c r="A83" s="20">
        <f>'VOLUME (SACAS)'!A83</f>
        <v>35278</v>
      </c>
      <c r="B83" s="68">
        <f>('RECEITA CAMBIAL (US$ MIL)'!B83*1000)/'VOLUME (SACAS)'!B83</f>
        <v>89.131853538228057</v>
      </c>
      <c r="C83" s="68">
        <f>('RECEITA CAMBIAL (US$ MIL)'!C83*1000)/'VOLUME (SACAS)'!C83</f>
        <v>127.03788747747927</v>
      </c>
      <c r="D83" s="69">
        <f>('RECEITA CAMBIAL (US$ MIL)'!D83*1000)/'VOLUME (SACAS)'!D83</f>
        <v>122.63931913373339</v>
      </c>
      <c r="E83" s="68">
        <f>('RECEITA CAMBIAL (US$ MIL)'!E83*1000)/'VOLUME (SACAS)'!E83</f>
        <v>261.71361502347418</v>
      </c>
      <c r="F83" s="68">
        <f>('RECEITA CAMBIAL (US$ MIL)'!F83*1000)/'VOLUME (SACAS)'!F83</f>
        <v>157.86561319625508</v>
      </c>
      <c r="G83" s="70">
        <f>('RECEITA CAMBIAL (US$ MIL)'!G83*1000)/'VOLUME (SACAS)'!G83</f>
        <v>158.05694391133937</v>
      </c>
      <c r="H83" s="71">
        <f>('RECEITA CAMBIAL (US$ MIL)'!H83*1000)/'VOLUME (SACAS)'!H83</f>
        <v>127.13623197717062</v>
      </c>
      <c r="I83" s="16"/>
    </row>
    <row r="84" spans="1:9" ht="16.5" customHeight="1">
      <c r="A84" s="20">
        <f>'VOLUME (SACAS)'!A84</f>
        <v>35309</v>
      </c>
      <c r="B84" s="68">
        <f>('RECEITA CAMBIAL (US$ MIL)'!B84*1000)/'VOLUME (SACAS)'!B84</f>
        <v>84.970389568533719</v>
      </c>
      <c r="C84" s="68">
        <f>('RECEITA CAMBIAL (US$ MIL)'!C84*1000)/'VOLUME (SACAS)'!C84</f>
        <v>125.18933691184857</v>
      </c>
      <c r="D84" s="69">
        <f>('RECEITA CAMBIAL (US$ MIL)'!D84*1000)/'VOLUME (SACAS)'!D84</f>
        <v>122.59959532374099</v>
      </c>
      <c r="E84" s="68">
        <f>('RECEITA CAMBIAL (US$ MIL)'!E84*1000)/'VOLUME (SACAS)'!E84</f>
        <v>356.49789029535867</v>
      </c>
      <c r="F84" s="68">
        <f>('RECEITA CAMBIAL (US$ MIL)'!F84*1000)/'VOLUME (SACAS)'!F84</f>
        <v>154.8315157306977</v>
      </c>
      <c r="G84" s="70">
        <f>('RECEITA CAMBIAL (US$ MIL)'!G84*1000)/'VOLUME (SACAS)'!G84</f>
        <v>155.10829120215237</v>
      </c>
      <c r="H84" s="71">
        <f>('RECEITA CAMBIAL (US$ MIL)'!H84*1000)/'VOLUME (SACAS)'!H84</f>
        <v>126.82311904351066</v>
      </c>
      <c r="I84" s="16"/>
    </row>
    <row r="85" spans="1:9" ht="16.5" customHeight="1">
      <c r="A85" s="20">
        <f>'VOLUME (SACAS)'!A85</f>
        <v>35339</v>
      </c>
      <c r="B85" s="68">
        <f>('RECEITA CAMBIAL (US$ MIL)'!B85*1000)/'VOLUME (SACAS)'!B85</f>
        <v>88.466691616766468</v>
      </c>
      <c r="C85" s="68">
        <f>('RECEITA CAMBIAL (US$ MIL)'!C85*1000)/'VOLUME (SACAS)'!C85</f>
        <v>125.99839151331788</v>
      </c>
      <c r="D85" s="69">
        <f>('RECEITA CAMBIAL (US$ MIL)'!D85*1000)/'VOLUME (SACAS)'!D85</f>
        <v>124.42155909568571</v>
      </c>
      <c r="E85" s="68">
        <f>('RECEITA CAMBIAL (US$ MIL)'!E85*1000)/'VOLUME (SACAS)'!E85</f>
        <v>260.73061907417735</v>
      </c>
      <c r="F85" s="68">
        <f>('RECEITA CAMBIAL (US$ MIL)'!F85*1000)/'VOLUME (SACAS)'!F85</f>
        <v>151.40446925915629</v>
      </c>
      <c r="G85" s="70">
        <f>('RECEITA CAMBIAL (US$ MIL)'!G85*1000)/'VOLUME (SACAS)'!G85</f>
        <v>152.16307616514973</v>
      </c>
      <c r="H85" s="71">
        <f>('RECEITA CAMBIAL (US$ MIL)'!H85*1000)/'VOLUME (SACAS)'!H85</f>
        <v>127.7304825386874</v>
      </c>
      <c r="I85" s="16"/>
    </row>
    <row r="86" spans="1:9" ht="16.5" customHeight="1">
      <c r="A86" s="20">
        <f>'VOLUME (SACAS)'!A86</f>
        <v>35370</v>
      </c>
      <c r="B86" s="68">
        <f>('RECEITA CAMBIAL (US$ MIL)'!B86*1000)/'VOLUME (SACAS)'!B86</f>
        <v>86.611626541397527</v>
      </c>
      <c r="C86" s="68">
        <f>('RECEITA CAMBIAL (US$ MIL)'!C86*1000)/'VOLUME (SACAS)'!C86</f>
        <v>129.17007957861489</v>
      </c>
      <c r="D86" s="69">
        <f>('RECEITA CAMBIAL (US$ MIL)'!D86*1000)/'VOLUME (SACAS)'!D86</f>
        <v>128.07837235000162</v>
      </c>
      <c r="E86" s="68">
        <f>('RECEITA CAMBIAL (US$ MIL)'!E86*1000)/'VOLUME (SACAS)'!E86</f>
        <v>193.19018404907976</v>
      </c>
      <c r="F86" s="68">
        <f>('RECEITA CAMBIAL (US$ MIL)'!F86*1000)/'VOLUME (SACAS)'!F86</f>
        <v>139.56263885573694</v>
      </c>
      <c r="G86" s="70">
        <f>('RECEITA CAMBIAL (US$ MIL)'!G86*1000)/'VOLUME (SACAS)'!G86</f>
        <v>139.60273375685159</v>
      </c>
      <c r="H86" s="71">
        <f>('RECEITA CAMBIAL (US$ MIL)'!H86*1000)/'VOLUME (SACAS)'!H86</f>
        <v>129.41641330263673</v>
      </c>
      <c r="I86" s="16"/>
    </row>
    <row r="87" spans="1:9" ht="16.5" customHeight="1">
      <c r="A87" s="20">
        <f>'VOLUME (SACAS)'!A87</f>
        <v>35400</v>
      </c>
      <c r="B87" s="68">
        <f>('RECEITA CAMBIAL (US$ MIL)'!B87*1000)/'VOLUME (SACAS)'!B87</f>
        <v>83.053874894540201</v>
      </c>
      <c r="C87" s="68">
        <f>('RECEITA CAMBIAL (US$ MIL)'!C87*1000)/'VOLUME (SACAS)'!C87</f>
        <v>129.17128814097219</v>
      </c>
      <c r="D87" s="69">
        <f>('RECEITA CAMBIAL (US$ MIL)'!D87*1000)/'VOLUME (SACAS)'!D87</f>
        <v>127.92496169520849</v>
      </c>
      <c r="E87" s="68">
        <f>('RECEITA CAMBIAL (US$ MIL)'!E87*1000)/'VOLUME (SACAS)'!E87</f>
        <v>198.54285714285714</v>
      </c>
      <c r="F87" s="68">
        <f>('RECEITA CAMBIAL (US$ MIL)'!F87*1000)/'VOLUME (SACAS)'!F87</f>
        <v>126.78569142057168</v>
      </c>
      <c r="G87" s="70">
        <f>('RECEITA CAMBIAL (US$ MIL)'!G87*1000)/'VOLUME (SACAS)'!G87</f>
        <v>126.89272639712243</v>
      </c>
      <c r="H87" s="71">
        <f>('RECEITA CAMBIAL (US$ MIL)'!H87*1000)/'VOLUME (SACAS)'!H87</f>
        <v>127.78809842803774</v>
      </c>
      <c r="I87" s="16"/>
    </row>
    <row r="88" spans="1:9" ht="16.5" customHeight="1">
      <c r="A88" s="20">
        <f>'VOLUME (SACAS)'!A88</f>
        <v>35431</v>
      </c>
      <c r="B88" s="68">
        <f>('RECEITA CAMBIAL (US$ MIL)'!B88*1000)/'VOLUME (SACAS)'!B88</f>
        <v>84.060898782024353</v>
      </c>
      <c r="C88" s="68">
        <f>('RECEITA CAMBIAL (US$ MIL)'!C88*1000)/'VOLUME (SACAS)'!C88</f>
        <v>128.90711708038043</v>
      </c>
      <c r="D88" s="69">
        <f>('RECEITA CAMBIAL (US$ MIL)'!D88*1000)/'VOLUME (SACAS)'!D88</f>
        <v>128.0628046215497</v>
      </c>
      <c r="E88" s="68">
        <f>('RECEITA CAMBIAL (US$ MIL)'!E88*1000)/'VOLUME (SACAS)'!E88</f>
        <v>173.05128205128204</v>
      </c>
      <c r="F88" s="68">
        <f>('RECEITA CAMBIAL (US$ MIL)'!F88*1000)/'VOLUME (SACAS)'!F88</f>
        <v>134.43536618867094</v>
      </c>
      <c r="G88" s="70">
        <f>('RECEITA CAMBIAL (US$ MIL)'!G88*1000)/'VOLUME (SACAS)'!G88</f>
        <v>134.51793311403509</v>
      </c>
      <c r="H88" s="71">
        <f>('RECEITA CAMBIAL (US$ MIL)'!H88*1000)/'VOLUME (SACAS)'!H88</f>
        <v>128.87645153978619</v>
      </c>
      <c r="I88" s="16"/>
    </row>
    <row r="89" spans="1:9" ht="16.5" customHeight="1">
      <c r="A89" s="20">
        <f>'VOLUME (SACAS)'!A89</f>
        <v>35462</v>
      </c>
      <c r="B89" s="68">
        <f>('RECEITA CAMBIAL (US$ MIL)'!B89*1000)/'VOLUME (SACAS)'!B89</f>
        <v>111.27964189264178</v>
      </c>
      <c r="C89" s="68">
        <f>('RECEITA CAMBIAL (US$ MIL)'!C89*1000)/'VOLUME (SACAS)'!C89</f>
        <v>154.08715581840849</v>
      </c>
      <c r="D89" s="69">
        <f>('RECEITA CAMBIAL (US$ MIL)'!D89*1000)/'VOLUME (SACAS)'!D89</f>
        <v>153.03848471803701</v>
      </c>
      <c r="E89" s="68">
        <f>('RECEITA CAMBIAL (US$ MIL)'!E89*1000)/'VOLUME (SACAS)'!E89</f>
        <v>301.16472545757074</v>
      </c>
      <c r="F89" s="68">
        <f>('RECEITA CAMBIAL (US$ MIL)'!F89*1000)/'VOLUME (SACAS)'!F89</f>
        <v>147.39971776327394</v>
      </c>
      <c r="G89" s="70">
        <f>('RECEITA CAMBIAL (US$ MIL)'!G89*1000)/'VOLUME (SACAS)'!G89</f>
        <v>147.95978836620162</v>
      </c>
      <c r="H89" s="71">
        <f>('RECEITA CAMBIAL (US$ MIL)'!H89*1000)/'VOLUME (SACAS)'!H89</f>
        <v>152.37782781350441</v>
      </c>
      <c r="I89" s="16"/>
    </row>
    <row r="90" spans="1:9" ht="16.5" customHeight="1">
      <c r="A90" s="20">
        <f>'VOLUME (SACAS)'!A90</f>
        <v>35490</v>
      </c>
      <c r="B90" s="68">
        <f>('RECEITA CAMBIAL (US$ MIL)'!B90*1000)/'VOLUME (SACAS)'!B90</f>
        <v>108.60286941245364</v>
      </c>
      <c r="C90" s="68">
        <f>('RECEITA CAMBIAL (US$ MIL)'!C90*1000)/'VOLUME (SACAS)'!C90</f>
        <v>185.17083213203966</v>
      </c>
      <c r="D90" s="69">
        <f>('RECEITA CAMBIAL (US$ MIL)'!D90*1000)/'VOLUME (SACAS)'!D90</f>
        <v>184.15861499922909</v>
      </c>
      <c r="E90" s="68">
        <f>('RECEITA CAMBIAL (US$ MIL)'!E90*1000)/'VOLUME (SACAS)'!E90</f>
        <v>196.59176029962546</v>
      </c>
      <c r="F90" s="68">
        <f>('RECEITA CAMBIAL (US$ MIL)'!F90*1000)/'VOLUME (SACAS)'!F90</f>
        <v>152.02866597834432</v>
      </c>
      <c r="G90" s="70">
        <f>('RECEITA CAMBIAL (US$ MIL)'!G90*1000)/'VOLUME (SACAS)'!G90</f>
        <v>152.09157625362181</v>
      </c>
      <c r="H90" s="71">
        <f>('RECEITA CAMBIAL (US$ MIL)'!H90*1000)/'VOLUME (SACAS)'!H90</f>
        <v>180.67148528798748</v>
      </c>
      <c r="I90" s="16"/>
    </row>
    <row r="91" spans="1:9" ht="16.5" customHeight="1">
      <c r="A91" s="20">
        <f>'VOLUME (SACAS)'!A91</f>
        <v>35521</v>
      </c>
      <c r="B91" s="68">
        <f>('RECEITA CAMBIAL (US$ MIL)'!B91*1000)/'VOLUME (SACAS)'!B91</f>
        <v>99.53784514877762</v>
      </c>
      <c r="C91" s="68">
        <f>('RECEITA CAMBIAL (US$ MIL)'!C91*1000)/'VOLUME (SACAS)'!C91</f>
        <v>205.37656024888815</v>
      </c>
      <c r="D91" s="69">
        <f>('RECEITA CAMBIAL (US$ MIL)'!D91*1000)/'VOLUME (SACAS)'!D91</f>
        <v>202.02244864784865</v>
      </c>
      <c r="E91" s="68">
        <f>('RECEITA CAMBIAL (US$ MIL)'!E91*1000)/'VOLUME (SACAS)'!E91</f>
        <v>334.91362763915549</v>
      </c>
      <c r="F91" s="68">
        <f>('RECEITA CAMBIAL (US$ MIL)'!F91*1000)/'VOLUME (SACAS)'!F91</f>
        <v>166.66452260182268</v>
      </c>
      <c r="G91" s="70">
        <f>('RECEITA CAMBIAL (US$ MIL)'!G91*1000)/'VOLUME (SACAS)'!G91</f>
        <v>167.27515908924676</v>
      </c>
      <c r="H91" s="71">
        <f>('RECEITA CAMBIAL (US$ MIL)'!H91*1000)/'VOLUME (SACAS)'!H91</f>
        <v>198.40810108237847</v>
      </c>
      <c r="I91" s="16"/>
    </row>
    <row r="92" spans="1:9" ht="16.5" customHeight="1">
      <c r="A92" s="20">
        <f>'VOLUME (SACAS)'!A92</f>
        <v>35551</v>
      </c>
      <c r="B92" s="68">
        <f>('RECEITA CAMBIAL (US$ MIL)'!B92*1000)/'VOLUME (SACAS)'!B92</f>
        <v>101.64404203114999</v>
      </c>
      <c r="C92" s="68">
        <f>('RECEITA CAMBIAL (US$ MIL)'!C92*1000)/'VOLUME (SACAS)'!C92</f>
        <v>214.93506811794833</v>
      </c>
      <c r="D92" s="69">
        <f>('RECEITA CAMBIAL (US$ MIL)'!D92*1000)/'VOLUME (SACAS)'!D92</f>
        <v>208.95825477671158</v>
      </c>
      <c r="E92" s="68">
        <f>('RECEITA CAMBIAL (US$ MIL)'!E92*1000)/'VOLUME (SACAS)'!E92</f>
        <v>245.27272727272728</v>
      </c>
      <c r="F92" s="68">
        <f>('RECEITA CAMBIAL (US$ MIL)'!F92*1000)/'VOLUME (SACAS)'!F92</f>
        <v>162.46671903566886</v>
      </c>
      <c r="G92" s="70">
        <f>('RECEITA CAMBIAL (US$ MIL)'!G92*1000)/'VOLUME (SACAS)'!G92</f>
        <v>162.49836698956264</v>
      </c>
      <c r="H92" s="71">
        <f>('RECEITA CAMBIAL (US$ MIL)'!H92*1000)/'VOLUME (SACAS)'!H92</f>
        <v>204.68719536267733</v>
      </c>
      <c r="I92" s="16"/>
    </row>
    <row r="93" spans="1:9" ht="16.5" customHeight="1">
      <c r="A93" s="20">
        <f>'VOLUME (SACAS)'!A93</f>
        <v>35582</v>
      </c>
      <c r="B93" s="68">
        <f>('RECEITA CAMBIAL (US$ MIL)'!B93*1000)/'VOLUME (SACAS)'!B93</f>
        <v>108.80273104120946</v>
      </c>
      <c r="C93" s="68">
        <f>('RECEITA CAMBIAL (US$ MIL)'!C93*1000)/'VOLUME (SACAS)'!C93</f>
        <v>230.23204371004491</v>
      </c>
      <c r="D93" s="69">
        <f>('RECEITA CAMBIAL (US$ MIL)'!D93*1000)/'VOLUME (SACAS)'!D93</f>
        <v>217.86493023995072</v>
      </c>
      <c r="E93" s="68">
        <f>('RECEITA CAMBIAL (US$ MIL)'!E93*1000)/'VOLUME (SACAS)'!E93</f>
        <v>247.05882352941177</v>
      </c>
      <c r="F93" s="68">
        <f>('RECEITA CAMBIAL (US$ MIL)'!F93*1000)/'VOLUME (SACAS)'!F93</f>
        <v>157.83800130324033</v>
      </c>
      <c r="G93" s="70">
        <f>('RECEITA CAMBIAL (US$ MIL)'!G93*1000)/'VOLUME (SACAS)'!G93</f>
        <v>157.88290357914681</v>
      </c>
      <c r="H93" s="71">
        <f>('RECEITA CAMBIAL (US$ MIL)'!H93*1000)/'VOLUME (SACAS)'!H93</f>
        <v>209.24719537922351</v>
      </c>
      <c r="I93" s="16"/>
    </row>
    <row r="94" spans="1:9" ht="16.5" customHeight="1">
      <c r="A94" s="20">
        <f>'VOLUME (SACAS)'!A94</f>
        <v>35612</v>
      </c>
      <c r="B94" s="68">
        <f>('RECEITA CAMBIAL (US$ MIL)'!B94*1000)/'VOLUME (SACAS)'!B94</f>
        <v>107.04973157925787</v>
      </c>
      <c r="C94" s="68">
        <f>('RECEITA CAMBIAL (US$ MIL)'!C94*1000)/'VOLUME (SACAS)'!C94</f>
        <v>216.23760009561371</v>
      </c>
      <c r="D94" s="69">
        <f>('RECEITA CAMBIAL (US$ MIL)'!D94*1000)/'VOLUME (SACAS)'!D94</f>
        <v>206.19455100900205</v>
      </c>
      <c r="E94" s="68">
        <f>('RECEITA CAMBIAL (US$ MIL)'!E94*1000)/'VOLUME (SACAS)'!E94</f>
        <v>302.32558139534882</v>
      </c>
      <c r="F94" s="68">
        <f>('RECEITA CAMBIAL (US$ MIL)'!F94*1000)/'VOLUME (SACAS)'!F94</f>
        <v>162.0777803056302</v>
      </c>
      <c r="G94" s="70">
        <f>('RECEITA CAMBIAL (US$ MIL)'!G94*1000)/'VOLUME (SACAS)'!G94</f>
        <v>162.10103093578434</v>
      </c>
      <c r="H94" s="71">
        <f>('RECEITA CAMBIAL (US$ MIL)'!H94*1000)/'VOLUME (SACAS)'!H94</f>
        <v>196.50916769630879</v>
      </c>
      <c r="I94" s="16"/>
    </row>
    <row r="95" spans="1:9" ht="16.5" customHeight="1">
      <c r="A95" s="20">
        <f>'VOLUME (SACAS)'!A95</f>
        <v>35643</v>
      </c>
      <c r="B95" s="68">
        <f>('RECEITA CAMBIAL (US$ MIL)'!B95*1000)/'VOLUME (SACAS)'!B95</f>
        <v>95.028425865006668</v>
      </c>
      <c r="C95" s="68">
        <f>('RECEITA CAMBIAL (US$ MIL)'!C95*1000)/'VOLUME (SACAS)'!C95</f>
        <v>203.70396494414516</v>
      </c>
      <c r="D95" s="69">
        <f>('RECEITA CAMBIAL (US$ MIL)'!D95*1000)/'VOLUME (SACAS)'!D95</f>
        <v>198.30627910113978</v>
      </c>
      <c r="E95" s="68">
        <f>('RECEITA CAMBIAL (US$ MIL)'!E95*1000)/'VOLUME (SACAS)'!E95</f>
        <v>355.46875</v>
      </c>
      <c r="F95" s="68">
        <f>('RECEITA CAMBIAL (US$ MIL)'!F95*1000)/'VOLUME (SACAS)'!F95</f>
        <v>163.58681160265652</v>
      </c>
      <c r="G95" s="70">
        <f>('RECEITA CAMBIAL (US$ MIL)'!G95*1000)/'VOLUME (SACAS)'!G95</f>
        <v>163.7912556707038</v>
      </c>
      <c r="H95" s="71">
        <f>('RECEITA CAMBIAL (US$ MIL)'!H95*1000)/'VOLUME (SACAS)'!H95</f>
        <v>192.52214666985645</v>
      </c>
      <c r="I95" s="16"/>
    </row>
    <row r="96" spans="1:9" ht="16.5" customHeight="1">
      <c r="A96" s="20">
        <f>'VOLUME (SACAS)'!A96</f>
        <v>35674</v>
      </c>
      <c r="B96" s="68">
        <f>('RECEITA CAMBIAL (US$ MIL)'!B96*1000)/'VOLUME (SACAS)'!B96</f>
        <v>96.977124183006538</v>
      </c>
      <c r="C96" s="68">
        <f>('RECEITA CAMBIAL (US$ MIL)'!C96*1000)/'VOLUME (SACAS)'!C96</f>
        <v>199.12471068874316</v>
      </c>
      <c r="D96" s="69">
        <f>('RECEITA CAMBIAL (US$ MIL)'!D96*1000)/'VOLUME (SACAS)'!D96</f>
        <v>196.20366036669083</v>
      </c>
      <c r="E96" s="68">
        <v>0</v>
      </c>
      <c r="F96" s="68">
        <f>('RECEITA CAMBIAL (US$ MIL)'!F96*1000)/'VOLUME (SACAS)'!F96</f>
        <v>155.10652566417332</v>
      </c>
      <c r="G96" s="70">
        <f>('RECEITA CAMBIAL (US$ MIL)'!G96*1000)/'VOLUME (SACAS)'!G96</f>
        <v>155.10652566417332</v>
      </c>
      <c r="H96" s="71">
        <f>('RECEITA CAMBIAL (US$ MIL)'!H96*1000)/'VOLUME (SACAS)'!H96</f>
        <v>189.72351131848603</v>
      </c>
      <c r="I96" s="16"/>
    </row>
    <row r="97" spans="1:9" ht="16.5" customHeight="1">
      <c r="A97" s="20">
        <f>'VOLUME (SACAS)'!A97</f>
        <v>35704</v>
      </c>
      <c r="B97" s="68">
        <f>('RECEITA CAMBIAL (US$ MIL)'!B97*1000)/'VOLUME (SACAS)'!B97</f>
        <v>102.25542712151113</v>
      </c>
      <c r="C97" s="68">
        <f>('RECEITA CAMBIAL (US$ MIL)'!C97*1000)/'VOLUME (SACAS)'!C97</f>
        <v>200.1353559722528</v>
      </c>
      <c r="D97" s="69">
        <f>('RECEITA CAMBIAL (US$ MIL)'!D97*1000)/'VOLUME (SACAS)'!D97</f>
        <v>197.51592347076584</v>
      </c>
      <c r="E97" s="68">
        <f>('RECEITA CAMBIAL (US$ MIL)'!E97*1000)/'VOLUME (SACAS)'!E97</f>
        <v>258.24175824175825</v>
      </c>
      <c r="F97" s="68">
        <f>('RECEITA CAMBIAL (US$ MIL)'!F97*1000)/'VOLUME (SACAS)'!F97</f>
        <v>164.80563139779974</v>
      </c>
      <c r="G97" s="70">
        <f>('RECEITA CAMBIAL (US$ MIL)'!G97*1000)/'VOLUME (SACAS)'!G97</f>
        <v>164.88118935058472</v>
      </c>
      <c r="H97" s="71">
        <f>('RECEITA CAMBIAL (US$ MIL)'!H97*1000)/'VOLUME (SACAS)'!H97</f>
        <v>192.77870008113689</v>
      </c>
      <c r="I97" s="16"/>
    </row>
    <row r="98" spans="1:9" ht="16.5" customHeight="1">
      <c r="A98" s="20">
        <f>'VOLUME (SACAS)'!A98</f>
        <v>35735</v>
      </c>
      <c r="B98" s="68">
        <f>('RECEITA CAMBIAL (US$ MIL)'!B98*1000)/'VOLUME (SACAS)'!B98</f>
        <v>116.49773697966469</v>
      </c>
      <c r="C98" s="68">
        <f>('RECEITA CAMBIAL (US$ MIL)'!C98*1000)/'VOLUME (SACAS)'!C98</f>
        <v>187.43867520381403</v>
      </c>
      <c r="D98" s="69">
        <f>('RECEITA CAMBIAL (US$ MIL)'!D98*1000)/'VOLUME (SACAS)'!D98</f>
        <v>185.27384069501886</v>
      </c>
      <c r="E98" s="68">
        <f>('RECEITA CAMBIAL (US$ MIL)'!E98*1000)/'VOLUME (SACAS)'!E98</f>
        <v>199.66301600673967</v>
      </c>
      <c r="F98" s="68">
        <f>('RECEITA CAMBIAL (US$ MIL)'!F98*1000)/'VOLUME (SACAS)'!F98</f>
        <v>160.39425661453365</v>
      </c>
      <c r="G98" s="70">
        <f>('RECEITA CAMBIAL (US$ MIL)'!G98*1000)/'VOLUME (SACAS)'!G98</f>
        <v>160.73611802766015</v>
      </c>
      <c r="H98" s="71">
        <f>('RECEITA CAMBIAL (US$ MIL)'!H98*1000)/'VOLUME (SACAS)'!H98</f>
        <v>182.40070514864482</v>
      </c>
      <c r="I98" s="16"/>
    </row>
    <row r="99" spans="1:9" ht="16.5" customHeight="1">
      <c r="A99" s="20">
        <f>'VOLUME (SACAS)'!A99</f>
        <v>35765</v>
      </c>
      <c r="B99" s="68">
        <f>('RECEITA CAMBIAL (US$ MIL)'!B99*1000)/'VOLUME (SACAS)'!B99</f>
        <v>116.31608868675384</v>
      </c>
      <c r="C99" s="68">
        <f>('RECEITA CAMBIAL (US$ MIL)'!C99*1000)/'VOLUME (SACAS)'!C99</f>
        <v>193.26762370576233</v>
      </c>
      <c r="D99" s="69">
        <f>('RECEITA CAMBIAL (US$ MIL)'!D99*1000)/'VOLUME (SACAS)'!D99</f>
        <v>192.6514290708854</v>
      </c>
      <c r="E99" s="68">
        <f>('RECEITA CAMBIAL (US$ MIL)'!E99*1000)/'VOLUME (SACAS)'!E99</f>
        <v>158.12591508052708</v>
      </c>
      <c r="F99" s="68">
        <f>('RECEITA CAMBIAL (US$ MIL)'!F99*1000)/'VOLUME (SACAS)'!F99</f>
        <v>165.26302498577994</v>
      </c>
      <c r="G99" s="70">
        <f>('RECEITA CAMBIAL (US$ MIL)'!G99*1000)/'VOLUME (SACAS)'!G99</f>
        <v>165.24303261392481</v>
      </c>
      <c r="H99" s="71">
        <f>('RECEITA CAMBIAL (US$ MIL)'!H99*1000)/'VOLUME (SACAS)'!H99</f>
        <v>187.67225071979053</v>
      </c>
      <c r="I99" s="16"/>
    </row>
    <row r="100" spans="1:9" ht="16.5" customHeight="1">
      <c r="A100" s="20">
        <f>'VOLUME (SACAS)'!A100</f>
        <v>35796</v>
      </c>
      <c r="B100" s="68">
        <f>('RECEITA CAMBIAL (US$ MIL)'!B100*1000)/'VOLUME (SACAS)'!B100</f>
        <v>126.09970674486803</v>
      </c>
      <c r="C100" s="68">
        <f>('RECEITA CAMBIAL (US$ MIL)'!C100*1000)/'VOLUME (SACAS)'!C100</f>
        <v>203.96261709648371</v>
      </c>
      <c r="D100" s="69">
        <f>('RECEITA CAMBIAL (US$ MIL)'!D100*1000)/'VOLUME (SACAS)'!D100</f>
        <v>202.68625111015768</v>
      </c>
      <c r="E100" s="68">
        <f>('RECEITA CAMBIAL (US$ MIL)'!E100*1000)/'VOLUME (SACAS)'!E100</f>
        <v>263.15789473684208</v>
      </c>
      <c r="F100" s="68">
        <f>('RECEITA CAMBIAL (US$ MIL)'!F100*1000)/'VOLUME (SACAS)'!F100</f>
        <v>160.36185095603648</v>
      </c>
      <c r="G100" s="70">
        <f>('RECEITA CAMBIAL (US$ MIL)'!G100*1000)/'VOLUME (SACAS)'!G100</f>
        <v>160.37586276905375</v>
      </c>
      <c r="H100" s="71">
        <f>('RECEITA CAMBIAL (US$ MIL)'!H100*1000)/'VOLUME (SACAS)'!H100</f>
        <v>196.61541258222115</v>
      </c>
      <c r="I100" s="16"/>
    </row>
    <row r="101" spans="1:9" ht="16.5" customHeight="1">
      <c r="A101" s="20">
        <f>'VOLUME (SACAS)'!A101</f>
        <v>35827</v>
      </c>
      <c r="B101" s="68">
        <f>('RECEITA CAMBIAL (US$ MIL)'!B101*1000)/'VOLUME (SACAS)'!B101</f>
        <v>142.01680672268907</v>
      </c>
      <c r="C101" s="68">
        <f>('RECEITA CAMBIAL (US$ MIL)'!C101*1000)/'VOLUME (SACAS)'!C101</f>
        <v>213.34056410597944</v>
      </c>
      <c r="D101" s="69">
        <f>('RECEITA CAMBIAL (US$ MIL)'!D101*1000)/'VOLUME (SACAS)'!D101</f>
        <v>212.62992201800776</v>
      </c>
      <c r="E101" s="68">
        <f>('RECEITA CAMBIAL (US$ MIL)'!E101*1000)/'VOLUME (SACAS)'!E101</f>
        <v>183.67346938775509</v>
      </c>
      <c r="F101" s="68">
        <f>('RECEITA CAMBIAL (US$ MIL)'!F101*1000)/'VOLUME (SACAS)'!F101</f>
        <v>171.5779818134053</v>
      </c>
      <c r="G101" s="70">
        <f>('RECEITA CAMBIAL (US$ MIL)'!G101*1000)/'VOLUME (SACAS)'!G101</f>
        <v>171.58234166027293</v>
      </c>
      <c r="H101" s="71">
        <f>('RECEITA CAMBIAL (US$ MIL)'!H101*1000)/'VOLUME (SACAS)'!H101</f>
        <v>207.51728509342854</v>
      </c>
      <c r="I101" s="16"/>
    </row>
    <row r="102" spans="1:9" ht="16.5" customHeight="1">
      <c r="A102" s="20">
        <f>'VOLUME (SACAS)'!A102</f>
        <v>35855</v>
      </c>
      <c r="B102" s="68">
        <f>('RECEITA CAMBIAL (US$ MIL)'!B102*1000)/'VOLUME (SACAS)'!B102</f>
        <v>130.20036429872496</v>
      </c>
      <c r="C102" s="68">
        <f>('RECEITA CAMBIAL (US$ MIL)'!C102*1000)/'VOLUME (SACAS)'!C102</f>
        <v>209.89771679173461</v>
      </c>
      <c r="D102" s="69">
        <f>('RECEITA CAMBIAL (US$ MIL)'!D102*1000)/'VOLUME (SACAS)'!D102</f>
        <v>208.41767424742648</v>
      </c>
      <c r="E102" s="68">
        <f>('RECEITA CAMBIAL (US$ MIL)'!E102*1000)/'VOLUME (SACAS)'!E102</f>
        <v>309.52380952380952</v>
      </c>
      <c r="F102" s="68">
        <f>('RECEITA CAMBIAL (US$ MIL)'!F102*1000)/'VOLUME (SACAS)'!F102</f>
        <v>173.19492603335127</v>
      </c>
      <c r="G102" s="70">
        <f>('RECEITA CAMBIAL (US$ MIL)'!G102*1000)/'VOLUME (SACAS)'!G102</f>
        <v>173.24389851093491</v>
      </c>
      <c r="H102" s="71">
        <f>('RECEITA CAMBIAL (US$ MIL)'!H102*1000)/'VOLUME (SACAS)'!H102</f>
        <v>203.61327663049383</v>
      </c>
      <c r="I102" s="16"/>
    </row>
    <row r="103" spans="1:9" ht="16.5" customHeight="1">
      <c r="A103" s="20">
        <f>'VOLUME (SACAS)'!A103</f>
        <v>35886</v>
      </c>
      <c r="B103" s="68">
        <f>('RECEITA CAMBIAL (US$ MIL)'!B103*1000)/'VOLUME (SACAS)'!B103</f>
        <v>132.79656468062265</v>
      </c>
      <c r="C103" s="68">
        <f>('RECEITA CAMBIAL (US$ MIL)'!C103*1000)/'VOLUME (SACAS)'!C103</f>
        <v>193.62845710295827</v>
      </c>
      <c r="D103" s="69">
        <f>('RECEITA CAMBIAL (US$ MIL)'!D103*1000)/'VOLUME (SACAS)'!D103</f>
        <v>192.21290845570923</v>
      </c>
      <c r="E103" s="68">
        <f>('RECEITA CAMBIAL (US$ MIL)'!E103*1000)/'VOLUME (SACAS)'!E103</f>
        <v>230</v>
      </c>
      <c r="F103" s="68">
        <f>('RECEITA CAMBIAL (US$ MIL)'!F103*1000)/'VOLUME (SACAS)'!F103</f>
        <v>166.48874719646648</v>
      </c>
      <c r="G103" s="70">
        <f>('RECEITA CAMBIAL (US$ MIL)'!G103*1000)/'VOLUME (SACAS)'!G103</f>
        <v>166.65205578078528</v>
      </c>
      <c r="H103" s="71">
        <f>('RECEITA CAMBIAL (US$ MIL)'!H103*1000)/'VOLUME (SACAS)'!H103</f>
        <v>188.96175641408601</v>
      </c>
      <c r="I103" s="16"/>
    </row>
    <row r="104" spans="1:9" ht="16.5" customHeight="1">
      <c r="A104" s="20">
        <f>'VOLUME (SACAS)'!A104</f>
        <v>35916</v>
      </c>
      <c r="B104" s="68">
        <f>('RECEITA CAMBIAL (US$ MIL)'!B104*1000)/'VOLUME (SACAS)'!B104</f>
        <v>109.90094190376519</v>
      </c>
      <c r="C104" s="68">
        <f>('RECEITA CAMBIAL (US$ MIL)'!C104*1000)/'VOLUME (SACAS)'!C104</f>
        <v>167.93398399650926</v>
      </c>
      <c r="D104" s="69">
        <f>('RECEITA CAMBIAL (US$ MIL)'!D104*1000)/'VOLUME (SACAS)'!D104</f>
        <v>163.24590550716658</v>
      </c>
      <c r="E104" s="68">
        <f>('RECEITA CAMBIAL (US$ MIL)'!E104*1000)/'VOLUME (SACAS)'!E104</f>
        <v>293.37539432176658</v>
      </c>
      <c r="F104" s="68">
        <f>('RECEITA CAMBIAL (US$ MIL)'!F104*1000)/'VOLUME (SACAS)'!F104</f>
        <v>163.05226951881733</v>
      </c>
      <c r="G104" s="70">
        <f>('RECEITA CAMBIAL (US$ MIL)'!G104*1000)/'VOLUME (SACAS)'!G104</f>
        <v>163.32966447324247</v>
      </c>
      <c r="H104" s="71">
        <f>('RECEITA CAMBIAL (US$ MIL)'!H104*1000)/'VOLUME (SACAS)'!H104</f>
        <v>163.25660243536424</v>
      </c>
      <c r="I104" s="16"/>
    </row>
    <row r="105" spans="1:9" ht="16.5" customHeight="1">
      <c r="A105" s="20">
        <f>'VOLUME (SACAS)'!A105</f>
        <v>35947</v>
      </c>
      <c r="B105" s="68">
        <f>('RECEITA CAMBIAL (US$ MIL)'!B105*1000)/'VOLUME (SACAS)'!B105</f>
        <v>106.17459989868478</v>
      </c>
      <c r="C105" s="68">
        <f>('RECEITA CAMBIAL (US$ MIL)'!C105*1000)/'VOLUME (SACAS)'!C105</f>
        <v>147.3870991304286</v>
      </c>
      <c r="D105" s="69">
        <f>('RECEITA CAMBIAL (US$ MIL)'!D105*1000)/'VOLUME (SACAS)'!D105</f>
        <v>142.24896473268623</v>
      </c>
      <c r="E105" s="68">
        <f>('RECEITA CAMBIAL (US$ MIL)'!E105*1000)/'VOLUME (SACAS)'!E105</f>
        <v>235.84905660377359</v>
      </c>
      <c r="F105" s="68">
        <f>('RECEITA CAMBIAL (US$ MIL)'!F105*1000)/'VOLUME (SACAS)'!F105</f>
        <v>159.44685376671794</v>
      </c>
      <c r="G105" s="70">
        <f>('RECEITA CAMBIAL (US$ MIL)'!G105*1000)/'VOLUME (SACAS)'!G105</f>
        <v>159.55688207322873</v>
      </c>
      <c r="H105" s="71">
        <f>('RECEITA CAMBIAL (US$ MIL)'!H105*1000)/'VOLUME (SACAS)'!H105</f>
        <v>144.03104966745448</v>
      </c>
      <c r="I105" s="16"/>
    </row>
    <row r="106" spans="1:9" ht="16.5" customHeight="1">
      <c r="A106" s="20">
        <f>'VOLUME (SACAS)'!A106</f>
        <v>35977</v>
      </c>
      <c r="B106" s="68">
        <f>('RECEITA CAMBIAL (US$ MIL)'!B106*1000)/'VOLUME (SACAS)'!B106</f>
        <v>99.996073658172676</v>
      </c>
      <c r="C106" s="68">
        <f>('RECEITA CAMBIAL (US$ MIL)'!C106*1000)/'VOLUME (SACAS)'!C106</f>
        <v>129.28156095124044</v>
      </c>
      <c r="D106" s="69">
        <f>('RECEITA CAMBIAL (US$ MIL)'!D106*1000)/'VOLUME (SACAS)'!D106</f>
        <v>127.04125276932763</v>
      </c>
      <c r="E106" s="68">
        <f>('RECEITA CAMBIAL (US$ MIL)'!E106*1000)/'VOLUME (SACAS)'!E106</f>
        <v>225</v>
      </c>
      <c r="F106" s="68">
        <f>('RECEITA CAMBIAL (US$ MIL)'!F106*1000)/'VOLUME (SACAS)'!F106</f>
        <v>156.69681044479569</v>
      </c>
      <c r="G106" s="70">
        <f>('RECEITA CAMBIAL (US$ MIL)'!G106*1000)/'VOLUME (SACAS)'!G106</f>
        <v>156.72526450521721</v>
      </c>
      <c r="H106" s="71">
        <f>('RECEITA CAMBIAL (US$ MIL)'!H106*1000)/'VOLUME (SACAS)'!H106</f>
        <v>130.11145623923022</v>
      </c>
      <c r="I106" s="16"/>
    </row>
    <row r="107" spans="1:9" ht="16.5" customHeight="1">
      <c r="A107" s="20">
        <f>'VOLUME (SACAS)'!A107</f>
        <v>36008</v>
      </c>
      <c r="B107" s="68">
        <f>('RECEITA CAMBIAL (US$ MIL)'!B107*1000)/'VOLUME (SACAS)'!B107</f>
        <v>97.956440123613646</v>
      </c>
      <c r="C107" s="68">
        <f>('RECEITA CAMBIAL (US$ MIL)'!C107*1000)/'VOLUME (SACAS)'!C107</f>
        <v>125.28815326337525</v>
      </c>
      <c r="D107" s="69">
        <f>('RECEITA CAMBIAL (US$ MIL)'!D107*1000)/'VOLUME (SACAS)'!D107</f>
        <v>123.32997993245041</v>
      </c>
      <c r="E107" s="68">
        <f>('RECEITA CAMBIAL (US$ MIL)'!E107*1000)/'VOLUME (SACAS)'!E107</f>
        <v>263.15789473684208</v>
      </c>
      <c r="F107" s="68">
        <f>('RECEITA CAMBIAL (US$ MIL)'!F107*1000)/'VOLUME (SACAS)'!F107</f>
        <v>152.72785520880998</v>
      </c>
      <c r="G107" s="70">
        <f>('RECEITA CAMBIAL (US$ MIL)'!G107*1000)/'VOLUME (SACAS)'!G107</f>
        <v>152.74224691217455</v>
      </c>
      <c r="H107" s="71">
        <f>('RECEITA CAMBIAL (US$ MIL)'!H107*1000)/'VOLUME (SACAS)'!H107</f>
        <v>125.64966187086203</v>
      </c>
      <c r="I107" s="16"/>
    </row>
    <row r="108" spans="1:9" ht="16.5" customHeight="1">
      <c r="A108" s="20">
        <f>'VOLUME (SACAS)'!A108</f>
        <v>36039</v>
      </c>
      <c r="B108" s="68">
        <f>('RECEITA CAMBIAL (US$ MIL)'!B108*1000)/'VOLUME (SACAS)'!B108</f>
        <v>95.879155002245298</v>
      </c>
      <c r="C108" s="68">
        <f>('RECEITA CAMBIAL (US$ MIL)'!C108*1000)/'VOLUME (SACAS)'!C108</f>
        <v>121.62494260215534</v>
      </c>
      <c r="D108" s="69">
        <f>('RECEITA CAMBIAL (US$ MIL)'!D108*1000)/'VOLUME (SACAS)'!D108</f>
        <v>120.31290626348125</v>
      </c>
      <c r="E108" s="68">
        <f>('RECEITA CAMBIAL (US$ MIL)'!E108*1000)/'VOLUME (SACAS)'!E108</f>
        <v>200</v>
      </c>
      <c r="F108" s="68">
        <f>('RECEITA CAMBIAL (US$ MIL)'!F108*1000)/'VOLUME (SACAS)'!F108</f>
        <v>148.8786176169391</v>
      </c>
      <c r="G108" s="70">
        <f>('RECEITA CAMBIAL (US$ MIL)'!G108*1000)/'VOLUME (SACAS)'!G108</f>
        <v>148.8827525069924</v>
      </c>
      <c r="H108" s="71">
        <f>('RECEITA CAMBIAL (US$ MIL)'!H108*1000)/'VOLUME (SACAS)'!H108</f>
        <v>121.93511178085618</v>
      </c>
      <c r="I108" s="16"/>
    </row>
    <row r="109" spans="1:9" ht="16.5" customHeight="1">
      <c r="A109" s="20">
        <f>'VOLUME (SACAS)'!A109</f>
        <v>36069</v>
      </c>
      <c r="B109" s="68">
        <f>('RECEITA CAMBIAL (US$ MIL)'!B109*1000)/'VOLUME (SACAS)'!B109</f>
        <v>94.605824983044698</v>
      </c>
      <c r="C109" s="68">
        <f>('RECEITA CAMBIAL (US$ MIL)'!C109*1000)/'VOLUME (SACAS)'!C109</f>
        <v>114.96735329871628</v>
      </c>
      <c r="D109" s="69">
        <f>('RECEITA CAMBIAL (US$ MIL)'!D109*1000)/'VOLUME (SACAS)'!D109</f>
        <v>113.91197360049709</v>
      </c>
      <c r="E109" s="68">
        <f>('RECEITA CAMBIAL (US$ MIL)'!E109*1000)/'VOLUME (SACAS)'!E109</f>
        <v>283.53658536585368</v>
      </c>
      <c r="F109" s="68">
        <f>('RECEITA CAMBIAL (US$ MIL)'!F109*1000)/'VOLUME (SACAS)'!F109</f>
        <v>147.45733383965705</v>
      </c>
      <c r="G109" s="70">
        <f>('RECEITA CAMBIAL (US$ MIL)'!G109*1000)/'VOLUME (SACAS)'!G109</f>
        <v>147.8645318736458</v>
      </c>
      <c r="H109" s="71">
        <f>('RECEITA CAMBIAL (US$ MIL)'!H109*1000)/'VOLUME (SACAS)'!H109</f>
        <v>115.65975069827729</v>
      </c>
      <c r="I109" s="16"/>
    </row>
    <row r="110" spans="1:9" ht="16.5" customHeight="1">
      <c r="A110" s="20">
        <f>'VOLUME (SACAS)'!A110</f>
        <v>36100</v>
      </c>
      <c r="B110" s="68">
        <f>('RECEITA CAMBIAL (US$ MIL)'!B110*1000)/'VOLUME (SACAS)'!B110</f>
        <v>95.165735567970202</v>
      </c>
      <c r="C110" s="68">
        <f>('RECEITA CAMBIAL (US$ MIL)'!C110*1000)/'VOLUME (SACAS)'!C110</f>
        <v>116.51098168850545</v>
      </c>
      <c r="D110" s="69">
        <f>('RECEITA CAMBIAL (US$ MIL)'!D110*1000)/'VOLUME (SACAS)'!D110</f>
        <v>115.66774170766732</v>
      </c>
      <c r="E110" s="68">
        <f>('RECEITA CAMBIAL (US$ MIL)'!E110*1000)/'VOLUME (SACAS)'!E110</f>
        <v>176.21776504297995</v>
      </c>
      <c r="F110" s="68">
        <f>('RECEITA CAMBIAL (US$ MIL)'!F110*1000)/'VOLUME (SACAS)'!F110</f>
        <v>138.41526977591849</v>
      </c>
      <c r="G110" s="70">
        <f>('RECEITA CAMBIAL (US$ MIL)'!G110*1000)/'VOLUME (SACAS)'!G110</f>
        <v>138.57352098349605</v>
      </c>
      <c r="H110" s="71">
        <f>('RECEITA CAMBIAL (US$ MIL)'!H110*1000)/'VOLUME (SACAS)'!H110</f>
        <v>117.71459418044672</v>
      </c>
      <c r="I110" s="16"/>
    </row>
    <row r="111" spans="1:9" ht="16.5" customHeight="1">
      <c r="A111" s="20">
        <f>'VOLUME (SACAS)'!A111</f>
        <v>36130</v>
      </c>
      <c r="B111" s="68">
        <f>('RECEITA CAMBIAL (US$ MIL)'!B111*1000)/'VOLUME (SACAS)'!B111</f>
        <v>102.17355371900827</v>
      </c>
      <c r="C111" s="68">
        <f>('RECEITA CAMBIAL (US$ MIL)'!C111*1000)/'VOLUME (SACAS)'!C111</f>
        <v>119.79373999572034</v>
      </c>
      <c r="D111" s="69">
        <f>('RECEITA CAMBIAL (US$ MIL)'!D111*1000)/'VOLUME (SACAS)'!D111</f>
        <v>118.60533300929637</v>
      </c>
      <c r="E111" s="68">
        <f>('RECEITA CAMBIAL (US$ MIL)'!E111*1000)/'VOLUME (SACAS)'!E111</f>
        <v>174.78510028653295</v>
      </c>
      <c r="F111" s="68">
        <f>('RECEITA CAMBIAL (US$ MIL)'!F111*1000)/'VOLUME (SACAS)'!F111</f>
        <v>136.96405544383654</v>
      </c>
      <c r="G111" s="70">
        <f>('RECEITA CAMBIAL (US$ MIL)'!G111*1000)/'VOLUME (SACAS)'!G111</f>
        <v>137.07279498265049</v>
      </c>
      <c r="H111" s="71">
        <f>('RECEITA CAMBIAL (US$ MIL)'!H111*1000)/'VOLUME (SACAS)'!H111</f>
        <v>119.77567955302564</v>
      </c>
      <c r="I111" s="16"/>
    </row>
    <row r="112" spans="1:9" ht="16.5" customHeight="1">
      <c r="A112" s="20">
        <f>'VOLUME (SACAS)'!A112</f>
        <v>36161</v>
      </c>
      <c r="B112" s="68">
        <f>('RECEITA CAMBIAL (US$ MIL)'!B112*1000)/'VOLUME (SACAS)'!B112</f>
        <v>100.70589543113351</v>
      </c>
      <c r="C112" s="68">
        <f>('RECEITA CAMBIAL (US$ MIL)'!C112*1000)/'VOLUME (SACAS)'!C112</f>
        <v>120.98913723867777</v>
      </c>
      <c r="D112" s="69">
        <f>('RECEITA CAMBIAL (US$ MIL)'!D112*1000)/'VOLUME (SACAS)'!D112</f>
        <v>119.43446037004901</v>
      </c>
      <c r="E112" s="68">
        <f>('RECEITA CAMBIAL (US$ MIL)'!E112*1000)/'VOLUME (SACAS)'!E112</f>
        <v>298.50746268656718</v>
      </c>
      <c r="F112" s="68">
        <f>('RECEITA CAMBIAL (US$ MIL)'!F112*1000)/'VOLUME (SACAS)'!F112</f>
        <v>128.19306042130958</v>
      </c>
      <c r="G112" s="70">
        <f>('RECEITA CAMBIAL (US$ MIL)'!G112*1000)/'VOLUME (SACAS)'!G112</f>
        <v>128.27661805496567</v>
      </c>
      <c r="H112" s="71">
        <f>('RECEITA CAMBIAL (US$ MIL)'!H112*1000)/'VOLUME (SACAS)'!H112</f>
        <v>120.21607473063963</v>
      </c>
      <c r="I112" s="16"/>
    </row>
    <row r="113" spans="1:9" ht="16.5" customHeight="1">
      <c r="A113" s="20">
        <f>'VOLUME (SACAS)'!A113</f>
        <v>36192</v>
      </c>
      <c r="B113" s="68">
        <f>('RECEITA CAMBIAL (US$ MIL)'!B113*1000)/'VOLUME (SACAS)'!B113</f>
        <v>101.82003691088872</v>
      </c>
      <c r="C113" s="68">
        <f>('RECEITA CAMBIAL (US$ MIL)'!C113*1000)/'VOLUME (SACAS)'!C113</f>
        <v>114.34888651417864</v>
      </c>
      <c r="D113" s="69">
        <f>('RECEITA CAMBIAL (US$ MIL)'!D113*1000)/'VOLUME (SACAS)'!D113</f>
        <v>112.09342000701211</v>
      </c>
      <c r="E113" s="68">
        <f>('RECEITA CAMBIAL (US$ MIL)'!E113*1000)/'VOLUME (SACAS)'!E113</f>
        <v>103.44827586206897</v>
      </c>
      <c r="F113" s="68">
        <f>('RECEITA CAMBIAL (US$ MIL)'!F113*1000)/'VOLUME (SACAS)'!F113</f>
        <v>123.6354495613698</v>
      </c>
      <c r="G113" s="70">
        <f>('RECEITA CAMBIAL (US$ MIL)'!G113*1000)/'VOLUME (SACAS)'!G113</f>
        <v>123.63184997309969</v>
      </c>
      <c r="H113" s="71">
        <f>('RECEITA CAMBIAL (US$ MIL)'!H113*1000)/'VOLUME (SACAS)'!H113</f>
        <v>113.02531858350609</v>
      </c>
      <c r="I113" s="16"/>
    </row>
    <row r="114" spans="1:9" ht="16.5" customHeight="1">
      <c r="A114" s="20">
        <f>'VOLUME (SACAS)'!A114</f>
        <v>36220</v>
      </c>
      <c r="B114" s="68">
        <f>('RECEITA CAMBIAL (US$ MIL)'!B114*1000)/'VOLUME (SACAS)'!B114</f>
        <v>91.928060992437622</v>
      </c>
      <c r="C114" s="68">
        <f>('RECEITA CAMBIAL (US$ MIL)'!C114*1000)/'VOLUME (SACAS)'!C114</f>
        <v>110.52107406817309</v>
      </c>
      <c r="D114" s="69">
        <f>('RECEITA CAMBIAL (US$ MIL)'!D114*1000)/'VOLUME (SACAS)'!D114</f>
        <v>108.20847402128885</v>
      </c>
      <c r="E114" s="68">
        <f>('RECEITA CAMBIAL (US$ MIL)'!E114*1000)/'VOLUME (SACAS)'!E114</f>
        <v>166.16915422885572</v>
      </c>
      <c r="F114" s="68">
        <f>('RECEITA CAMBIAL (US$ MIL)'!F114*1000)/'VOLUME (SACAS)'!F114</f>
        <v>118.41215996102568</v>
      </c>
      <c r="G114" s="70">
        <f>('RECEITA CAMBIAL (US$ MIL)'!G114*1000)/'VOLUME (SACAS)'!G114</f>
        <v>118.66334313382752</v>
      </c>
      <c r="H114" s="71">
        <f>('RECEITA CAMBIAL (US$ MIL)'!H114*1000)/'VOLUME (SACAS)'!H114</f>
        <v>109.08582980252881</v>
      </c>
      <c r="I114" s="16"/>
    </row>
    <row r="115" spans="1:9" ht="16.5" customHeight="1">
      <c r="A115" s="20">
        <f>'VOLUME (SACAS)'!A115</f>
        <v>36251</v>
      </c>
      <c r="B115" s="68">
        <f>('RECEITA CAMBIAL (US$ MIL)'!B115*1000)/'VOLUME (SACAS)'!B115</f>
        <v>87.519188890078894</v>
      </c>
      <c r="C115" s="68">
        <f>('RECEITA CAMBIAL (US$ MIL)'!C115*1000)/'VOLUME (SACAS)'!C115</f>
        <v>110.82369196491008</v>
      </c>
      <c r="D115" s="69">
        <f>('RECEITA CAMBIAL (US$ MIL)'!D115*1000)/'VOLUME (SACAS)'!D115</f>
        <v>109.34920050506305</v>
      </c>
      <c r="E115" s="68">
        <v>0</v>
      </c>
      <c r="F115" s="68">
        <f>('RECEITA CAMBIAL (US$ MIL)'!F115*1000)/'VOLUME (SACAS)'!F115</f>
        <v>122.12806056751711</v>
      </c>
      <c r="G115" s="70">
        <f>('RECEITA CAMBIAL (US$ MIL)'!G115*1000)/'VOLUME (SACAS)'!G115</f>
        <v>122.12806056751711</v>
      </c>
      <c r="H115" s="71">
        <f>('RECEITA CAMBIAL (US$ MIL)'!H115*1000)/'VOLUME (SACAS)'!H115</f>
        <v>110.24500726830088</v>
      </c>
      <c r="I115" s="16"/>
    </row>
    <row r="116" spans="1:9" ht="16.5" customHeight="1">
      <c r="A116" s="20">
        <f>'VOLUME (SACAS)'!A116</f>
        <v>36281</v>
      </c>
      <c r="B116" s="68">
        <f>('RECEITA CAMBIAL (US$ MIL)'!B116*1000)/'VOLUME (SACAS)'!B116</f>
        <v>81.293776668545206</v>
      </c>
      <c r="C116" s="68">
        <f>('RECEITA CAMBIAL (US$ MIL)'!C116*1000)/'VOLUME (SACAS)'!C116</f>
        <v>108.32829987564399</v>
      </c>
      <c r="D116" s="69">
        <f>('RECEITA CAMBIAL (US$ MIL)'!D116*1000)/'VOLUME (SACAS)'!D116</f>
        <v>104.98285788294542</v>
      </c>
      <c r="E116" s="68">
        <v>0</v>
      </c>
      <c r="F116" s="68">
        <f>('RECEITA CAMBIAL (US$ MIL)'!F116*1000)/'VOLUME (SACAS)'!F116</f>
        <v>131.02360420167145</v>
      </c>
      <c r="G116" s="70">
        <f>('RECEITA CAMBIAL (US$ MIL)'!G116*1000)/'VOLUME (SACAS)'!G116</f>
        <v>131.02360420167145</v>
      </c>
      <c r="H116" s="71">
        <f>('RECEITA CAMBIAL (US$ MIL)'!H116*1000)/'VOLUME (SACAS)'!H116</f>
        <v>106.64178917699088</v>
      </c>
      <c r="I116" s="16"/>
    </row>
    <row r="117" spans="1:9" ht="16.5" customHeight="1">
      <c r="A117" s="20">
        <f>'VOLUME (SACAS)'!A117</f>
        <v>36312</v>
      </c>
      <c r="B117" s="68">
        <f>('RECEITA CAMBIAL (US$ MIL)'!B117*1000)/'VOLUME (SACAS)'!B117</f>
        <v>81.268601543098711</v>
      </c>
      <c r="C117" s="68">
        <f>('RECEITA CAMBIAL (US$ MIL)'!C117*1000)/'VOLUME (SACAS)'!C117</f>
        <v>113.97284299196524</v>
      </c>
      <c r="D117" s="69">
        <f>('RECEITA CAMBIAL (US$ MIL)'!D117*1000)/'VOLUME (SACAS)'!D117</f>
        <v>110.76034223345566</v>
      </c>
      <c r="E117" s="68">
        <f>('RECEITA CAMBIAL (US$ MIL)'!E117*1000)/'VOLUME (SACAS)'!E117</f>
        <v>167.48768472906403</v>
      </c>
      <c r="F117" s="68">
        <f>('RECEITA CAMBIAL (US$ MIL)'!F117*1000)/'VOLUME (SACAS)'!F117</f>
        <v>112.51469818088238</v>
      </c>
      <c r="G117" s="70">
        <f>('RECEITA CAMBIAL (US$ MIL)'!G117*1000)/'VOLUME (SACAS)'!G117</f>
        <v>112.60429758568917</v>
      </c>
      <c r="H117" s="71">
        <f>('RECEITA CAMBIAL (US$ MIL)'!H117*1000)/'VOLUME (SACAS)'!H117</f>
        <v>110.89266596873843</v>
      </c>
      <c r="I117" s="16"/>
    </row>
    <row r="118" spans="1:9" ht="16.5" customHeight="1">
      <c r="A118" s="20">
        <f>'VOLUME (SACAS)'!A118</f>
        <v>36342</v>
      </c>
      <c r="B118" s="68">
        <f>('RECEITA CAMBIAL (US$ MIL)'!B118*1000)/'VOLUME (SACAS)'!B118</f>
        <v>74.023126324261284</v>
      </c>
      <c r="C118" s="68">
        <f>('RECEITA CAMBIAL (US$ MIL)'!C118*1000)/'VOLUME (SACAS)'!C118</f>
        <v>113.40359025017517</v>
      </c>
      <c r="D118" s="69">
        <f>('RECEITA CAMBIAL (US$ MIL)'!D118*1000)/'VOLUME (SACAS)'!D118</f>
        <v>107.11527138299169</v>
      </c>
      <c r="E118" s="68">
        <v>0</v>
      </c>
      <c r="F118" s="68">
        <f>('RECEITA CAMBIAL (US$ MIL)'!F118*1000)/'VOLUME (SACAS)'!F118</f>
        <v>109.87783843760702</v>
      </c>
      <c r="G118" s="70">
        <f>('RECEITA CAMBIAL (US$ MIL)'!G118*1000)/'VOLUME (SACAS)'!G118</f>
        <v>109.87783843760702</v>
      </c>
      <c r="H118" s="71">
        <f>('RECEITA CAMBIAL (US$ MIL)'!H118*1000)/'VOLUME (SACAS)'!H118</f>
        <v>107.34776220261364</v>
      </c>
      <c r="I118" s="16"/>
    </row>
    <row r="119" spans="1:9" ht="16.5" customHeight="1">
      <c r="A119" s="20">
        <f>'VOLUME (SACAS)'!A119</f>
        <v>36373</v>
      </c>
      <c r="B119" s="68">
        <f>('RECEITA CAMBIAL (US$ MIL)'!B119*1000)/'VOLUME (SACAS)'!B119</f>
        <v>73.046656776165122</v>
      </c>
      <c r="C119" s="68">
        <f>('RECEITA CAMBIAL (US$ MIL)'!C119*1000)/'VOLUME (SACAS)'!C119</f>
        <v>105.13929359506531</v>
      </c>
      <c r="D119" s="69">
        <f>('RECEITA CAMBIAL (US$ MIL)'!D119*1000)/'VOLUME (SACAS)'!D119</f>
        <v>100.32807252538194</v>
      </c>
      <c r="E119" s="68">
        <f>('RECEITA CAMBIAL (US$ MIL)'!E119*1000)/'VOLUME (SACAS)'!E119</f>
        <v>106.32911392405063</v>
      </c>
      <c r="F119" s="68">
        <f>('RECEITA CAMBIAL (US$ MIL)'!F119*1000)/'VOLUME (SACAS)'!F119</f>
        <v>115.58957153343437</v>
      </c>
      <c r="G119" s="70">
        <f>('RECEITA CAMBIAL (US$ MIL)'!G119*1000)/'VOLUME (SACAS)'!G119</f>
        <v>115.56796855713637</v>
      </c>
      <c r="H119" s="71">
        <f>('RECEITA CAMBIAL (US$ MIL)'!H119*1000)/'VOLUME (SACAS)'!H119</f>
        <v>101.63644026856254</v>
      </c>
      <c r="I119" s="16"/>
    </row>
    <row r="120" spans="1:9" ht="16.5" customHeight="1">
      <c r="A120" s="20">
        <f>'VOLUME (SACAS)'!A120</f>
        <v>36404</v>
      </c>
      <c r="B120" s="68">
        <f>('RECEITA CAMBIAL (US$ MIL)'!B120*1000)/'VOLUME (SACAS)'!B120</f>
        <v>72.630891468364467</v>
      </c>
      <c r="C120" s="68">
        <f>('RECEITA CAMBIAL (US$ MIL)'!C120*1000)/'VOLUME (SACAS)'!C120</f>
        <v>98.586331067035232</v>
      </c>
      <c r="D120" s="69">
        <f>('RECEITA CAMBIAL (US$ MIL)'!D120*1000)/'VOLUME (SACAS)'!D120</f>
        <v>95.250503241394682</v>
      </c>
      <c r="E120" s="68">
        <v>0</v>
      </c>
      <c r="F120" s="68">
        <f>('RECEITA CAMBIAL (US$ MIL)'!F120*1000)/'VOLUME (SACAS)'!F120</f>
        <v>107.23468852899069</v>
      </c>
      <c r="G120" s="70">
        <f>('RECEITA CAMBIAL (US$ MIL)'!G120*1000)/'VOLUME (SACAS)'!G120</f>
        <v>107.23468852899069</v>
      </c>
      <c r="H120" s="71">
        <f>('RECEITA CAMBIAL (US$ MIL)'!H120*1000)/'VOLUME (SACAS)'!H120</f>
        <v>96.487534158326923</v>
      </c>
      <c r="I120" s="16"/>
    </row>
    <row r="121" spans="1:9" ht="16.5" customHeight="1">
      <c r="A121" s="20">
        <f>'VOLUME (SACAS)'!A121</f>
        <v>36434</v>
      </c>
      <c r="B121" s="68">
        <f>('RECEITA CAMBIAL (US$ MIL)'!B121*1000)/'VOLUME (SACAS)'!B121</f>
        <v>71.462741490340392</v>
      </c>
      <c r="C121" s="68">
        <f>('RECEITA CAMBIAL (US$ MIL)'!C121*1000)/'VOLUME (SACAS)'!C121</f>
        <v>93.418093394508617</v>
      </c>
      <c r="D121" s="69">
        <f>('RECEITA CAMBIAL (US$ MIL)'!D121*1000)/'VOLUME (SACAS)'!D121</f>
        <v>91.447541888708884</v>
      </c>
      <c r="E121" s="68">
        <f>('RECEITA CAMBIAL (US$ MIL)'!E121*1000)/'VOLUME (SACAS)'!E121</f>
        <v>136.66666666666666</v>
      </c>
      <c r="F121" s="68">
        <f>('RECEITA CAMBIAL (US$ MIL)'!F121*1000)/'VOLUME (SACAS)'!F121</f>
        <v>107.54138952441963</v>
      </c>
      <c r="G121" s="70">
        <f>('RECEITA CAMBIAL (US$ MIL)'!G121*1000)/'VOLUME (SACAS)'!G121</f>
        <v>107.62996735703496</v>
      </c>
      <c r="H121" s="71">
        <f>('RECEITA CAMBIAL (US$ MIL)'!H121*1000)/'VOLUME (SACAS)'!H121</f>
        <v>93.032771868149339</v>
      </c>
      <c r="I121" s="16"/>
    </row>
    <row r="122" spans="1:9" ht="16.5" customHeight="1">
      <c r="A122" s="20">
        <f>'VOLUME (SACAS)'!A122</f>
        <v>36465</v>
      </c>
      <c r="B122" s="68">
        <f>('RECEITA CAMBIAL (US$ MIL)'!B122*1000)/'VOLUME (SACAS)'!B122</f>
        <v>75.426102557530712</v>
      </c>
      <c r="C122" s="68">
        <f>('RECEITA CAMBIAL (US$ MIL)'!C122*1000)/'VOLUME (SACAS)'!C122</f>
        <v>98.845419240184725</v>
      </c>
      <c r="D122" s="69">
        <f>('RECEITA CAMBIAL (US$ MIL)'!D122*1000)/'VOLUME (SACAS)'!D122</f>
        <v>97.499489713250412</v>
      </c>
      <c r="E122" s="68">
        <v>0</v>
      </c>
      <c r="F122" s="68">
        <f>('RECEITA CAMBIAL (US$ MIL)'!F122*1000)/'VOLUME (SACAS)'!F122</f>
        <v>101.77299233033553</v>
      </c>
      <c r="G122" s="70">
        <f>('RECEITA CAMBIAL (US$ MIL)'!G122*1000)/'VOLUME (SACAS)'!G122</f>
        <v>101.77299233033553</v>
      </c>
      <c r="H122" s="71">
        <f>('RECEITA CAMBIAL (US$ MIL)'!H122*1000)/'VOLUME (SACAS)'!H122</f>
        <v>97.854535284586731</v>
      </c>
      <c r="I122" s="16"/>
    </row>
    <row r="123" spans="1:9" ht="16.5" customHeight="1">
      <c r="A123" s="20">
        <f>'VOLUME (SACAS)'!A123</f>
        <v>36495</v>
      </c>
      <c r="B123" s="68">
        <f>('RECEITA CAMBIAL (US$ MIL)'!B123*1000)/'VOLUME (SACAS)'!B123</f>
        <v>79.825137791028382</v>
      </c>
      <c r="C123" s="68">
        <f>('RECEITA CAMBIAL (US$ MIL)'!C123*1000)/'VOLUME (SACAS)'!C123</f>
        <v>115.72297025416235</v>
      </c>
      <c r="D123" s="69">
        <f>('RECEITA CAMBIAL (US$ MIL)'!D123*1000)/'VOLUME (SACAS)'!D123</f>
        <v>113.61594962065831</v>
      </c>
      <c r="E123" s="68">
        <f>('RECEITA CAMBIAL (US$ MIL)'!E123*1000)/'VOLUME (SACAS)'!E123</f>
        <v>114.03508771929825</v>
      </c>
      <c r="F123" s="68">
        <f>('RECEITA CAMBIAL (US$ MIL)'!F123*1000)/'VOLUME (SACAS)'!F123</f>
        <v>105.91347903450792</v>
      </c>
      <c r="G123" s="70">
        <f>('RECEITA CAMBIAL (US$ MIL)'!G123*1000)/'VOLUME (SACAS)'!G123</f>
        <v>105.93623299959204</v>
      </c>
      <c r="H123" s="71">
        <f>('RECEITA CAMBIAL (US$ MIL)'!H123*1000)/'VOLUME (SACAS)'!H123</f>
        <v>112.81084353813708</v>
      </c>
      <c r="I123" s="16"/>
    </row>
    <row r="124" spans="1:9" ht="16.5" customHeight="1">
      <c r="A124" s="20">
        <f>'VOLUME (SACAS)'!A124</f>
        <v>36526</v>
      </c>
      <c r="B124" s="68">
        <f>('RECEITA CAMBIAL (US$ MIL)'!B124*1000)/'VOLUME (SACAS)'!B124</f>
        <v>74.565981414627615</v>
      </c>
      <c r="C124" s="68">
        <f>('RECEITA CAMBIAL (US$ MIL)'!C124*1000)/'VOLUME (SACAS)'!C124</f>
        <v>122.99252117333674</v>
      </c>
      <c r="D124" s="69">
        <f>('RECEITA CAMBIAL (US$ MIL)'!D124*1000)/'VOLUME (SACAS)'!D124</f>
        <v>121.65614465644346</v>
      </c>
      <c r="E124" s="68">
        <f>('RECEITA CAMBIAL (US$ MIL)'!E124*1000)/'VOLUME (SACAS)'!E124</f>
        <v>99.510309278350519</v>
      </c>
      <c r="F124" s="68">
        <f>('RECEITA CAMBIAL (US$ MIL)'!F124*1000)/'VOLUME (SACAS)'!F124</f>
        <v>113.83069430711895</v>
      </c>
      <c r="G124" s="70">
        <f>('RECEITA CAMBIAL (US$ MIL)'!G124*1000)/'VOLUME (SACAS)'!G124</f>
        <v>113.80433060031505</v>
      </c>
      <c r="H124" s="71">
        <f>('RECEITA CAMBIAL (US$ MIL)'!H124*1000)/'VOLUME (SACAS)'!H124</f>
        <v>120.96052192189663</v>
      </c>
      <c r="I124" s="16"/>
    </row>
    <row r="125" spans="1:9" ht="16.5" customHeight="1">
      <c r="A125" s="20">
        <f>'VOLUME (SACAS)'!A125</f>
        <v>36557</v>
      </c>
      <c r="B125" s="68">
        <f>('RECEITA CAMBIAL (US$ MIL)'!B125*1000)/'VOLUME (SACAS)'!B125</f>
        <v>75.710017251755261</v>
      </c>
      <c r="C125" s="68">
        <f>('RECEITA CAMBIAL (US$ MIL)'!C125*1000)/'VOLUME (SACAS)'!C125</f>
        <v>118.8902389803167</v>
      </c>
      <c r="D125" s="69">
        <f>('RECEITA CAMBIAL (US$ MIL)'!D125*1000)/'VOLUME (SACAS)'!D125</f>
        <v>118.08291074885371</v>
      </c>
      <c r="E125" s="68">
        <f>('RECEITA CAMBIAL (US$ MIL)'!E125*1000)/'VOLUME (SACAS)'!E125</f>
        <v>86.259740259740255</v>
      </c>
      <c r="F125" s="68">
        <f>('RECEITA CAMBIAL (US$ MIL)'!F125*1000)/'VOLUME (SACAS)'!F125</f>
        <v>102.20328250040696</v>
      </c>
      <c r="G125" s="70">
        <f>('RECEITA CAMBIAL (US$ MIL)'!G125*1000)/'VOLUME (SACAS)'!G125</f>
        <v>102.1395873299998</v>
      </c>
      <c r="H125" s="71">
        <f>('RECEITA CAMBIAL (US$ MIL)'!H125*1000)/'VOLUME (SACAS)'!H125</f>
        <v>116.43005288956213</v>
      </c>
      <c r="I125" s="16"/>
    </row>
    <row r="126" spans="1:9" ht="16.5" customHeight="1">
      <c r="A126" s="20">
        <f>'VOLUME (SACAS)'!A126</f>
        <v>36586</v>
      </c>
      <c r="B126" s="68">
        <f>('RECEITA CAMBIAL (US$ MIL)'!B126*1000)/'VOLUME (SACAS)'!B126</f>
        <v>69.976656958158699</v>
      </c>
      <c r="C126" s="68">
        <f>('RECEITA CAMBIAL (US$ MIL)'!C126*1000)/'VOLUME (SACAS)'!C126</f>
        <v>111.41079803677472</v>
      </c>
      <c r="D126" s="69">
        <f>('RECEITA CAMBIAL (US$ MIL)'!D126*1000)/'VOLUME (SACAS)'!D126</f>
        <v>110.38806648904244</v>
      </c>
      <c r="E126" s="68">
        <f>('RECEITA CAMBIAL (US$ MIL)'!E126*1000)/'VOLUME (SACAS)'!E126</f>
        <v>85.385518590998046</v>
      </c>
      <c r="F126" s="68">
        <f>('RECEITA CAMBIAL (US$ MIL)'!F126*1000)/'VOLUME (SACAS)'!F126</f>
        <v>115.79805389984207</v>
      </c>
      <c r="G126" s="70">
        <f>('RECEITA CAMBIAL (US$ MIL)'!G126*1000)/'VOLUME (SACAS)'!G126</f>
        <v>115.53641536752079</v>
      </c>
      <c r="H126" s="71">
        <f>('RECEITA CAMBIAL (US$ MIL)'!H126*1000)/'VOLUME (SACAS)'!H126</f>
        <v>110.87369522115621</v>
      </c>
      <c r="I126" s="16"/>
    </row>
    <row r="127" spans="1:9" ht="16.5" customHeight="1">
      <c r="A127" s="20">
        <f>'VOLUME (SACAS)'!A127</f>
        <v>36617</v>
      </c>
      <c r="B127" s="68">
        <f>('RECEITA CAMBIAL (US$ MIL)'!B127*1000)/'VOLUME (SACAS)'!B127</f>
        <v>73.609449575450611</v>
      </c>
      <c r="C127" s="68">
        <f>('RECEITA CAMBIAL (US$ MIL)'!C127*1000)/'VOLUME (SACAS)'!C127</f>
        <v>107.53952130441573</v>
      </c>
      <c r="D127" s="69">
        <f>('RECEITA CAMBIAL (US$ MIL)'!D127*1000)/'VOLUME (SACAS)'!D127</f>
        <v>107.16054618864794</v>
      </c>
      <c r="E127" s="68">
        <f>('RECEITA CAMBIAL (US$ MIL)'!E127*1000)/'VOLUME (SACAS)'!E127</f>
        <v>87.128289473684205</v>
      </c>
      <c r="F127" s="68">
        <f>('RECEITA CAMBIAL (US$ MIL)'!F127*1000)/'VOLUME (SACAS)'!F127</f>
        <v>103.59605186580474</v>
      </c>
      <c r="G127" s="70">
        <f>('RECEITA CAMBIAL (US$ MIL)'!G127*1000)/'VOLUME (SACAS)'!G127</f>
        <v>103.53363236806831</v>
      </c>
      <c r="H127" s="71">
        <f>('RECEITA CAMBIAL (US$ MIL)'!H127*1000)/'VOLUME (SACAS)'!H127</f>
        <v>106.73353961123955</v>
      </c>
      <c r="I127" s="16"/>
    </row>
    <row r="128" spans="1:9" ht="16.5" customHeight="1">
      <c r="A128" s="20">
        <f>'VOLUME (SACAS)'!A128</f>
        <v>36647</v>
      </c>
      <c r="B128" s="68">
        <f>('RECEITA CAMBIAL (US$ MIL)'!B128*1000)/'VOLUME (SACAS)'!B128</f>
        <v>56.183876401174139</v>
      </c>
      <c r="C128" s="68">
        <f>('RECEITA CAMBIAL (US$ MIL)'!C128*1000)/'VOLUME (SACAS)'!C128</f>
        <v>105.0158507299104</v>
      </c>
      <c r="D128" s="69">
        <f>('RECEITA CAMBIAL (US$ MIL)'!D128*1000)/'VOLUME (SACAS)'!D128</f>
        <v>101.25988651897269</v>
      </c>
      <c r="E128" s="68">
        <f>('RECEITA CAMBIAL (US$ MIL)'!E128*1000)/'VOLUME (SACAS)'!E128</f>
        <v>185.42139384116695</v>
      </c>
      <c r="F128" s="68">
        <f>('RECEITA CAMBIAL (US$ MIL)'!F128*1000)/'VOLUME (SACAS)'!F128</f>
        <v>110.13148552804579</v>
      </c>
      <c r="G128" s="70">
        <f>('RECEITA CAMBIAL (US$ MIL)'!G128*1000)/'VOLUME (SACAS)'!G128</f>
        <v>110.70064415543045</v>
      </c>
      <c r="H128" s="71">
        <f>('RECEITA CAMBIAL (US$ MIL)'!H128*1000)/'VOLUME (SACAS)'!H128</f>
        <v>102.29895082652931</v>
      </c>
      <c r="I128" s="16"/>
    </row>
    <row r="129" spans="1:9" ht="16.5" customHeight="1">
      <c r="A129" s="20">
        <f>'VOLUME (SACAS)'!A129</f>
        <v>36678</v>
      </c>
      <c r="B129" s="68">
        <f>('RECEITA CAMBIAL (US$ MIL)'!B129*1000)/'VOLUME (SACAS)'!B129</f>
        <v>55.705172332361194</v>
      </c>
      <c r="C129" s="68">
        <f>('RECEITA CAMBIAL (US$ MIL)'!C129*1000)/'VOLUME (SACAS)'!C129</f>
        <v>101.00821088152949</v>
      </c>
      <c r="D129" s="69">
        <f>('RECEITA CAMBIAL (US$ MIL)'!D129*1000)/'VOLUME (SACAS)'!D129</f>
        <v>95.261005441987365</v>
      </c>
      <c r="E129" s="68">
        <f>('RECEITA CAMBIAL (US$ MIL)'!E129*1000)/'VOLUME (SACAS)'!E129</f>
        <v>115.15054319710295</v>
      </c>
      <c r="F129" s="68">
        <f>('RECEITA CAMBIAL (US$ MIL)'!F129*1000)/'VOLUME (SACAS)'!F129</f>
        <v>103.10426453869069</v>
      </c>
      <c r="G129" s="70">
        <f>('RECEITA CAMBIAL (US$ MIL)'!G129*1000)/'VOLUME (SACAS)'!G129</f>
        <v>103.21494001730086</v>
      </c>
      <c r="H129" s="71">
        <f>('RECEITA CAMBIAL (US$ MIL)'!H129*1000)/'VOLUME (SACAS)'!H129</f>
        <v>96.34375308624405</v>
      </c>
      <c r="I129" s="16"/>
    </row>
    <row r="130" spans="1:9" ht="16.5" customHeight="1">
      <c r="A130" s="20">
        <f>'VOLUME (SACAS)'!A130</f>
        <v>36708</v>
      </c>
      <c r="B130" s="68">
        <f>('RECEITA CAMBIAL (US$ MIL)'!B130*1000)/'VOLUME (SACAS)'!B130</f>
        <v>54.525928002691487</v>
      </c>
      <c r="C130" s="68">
        <f>('RECEITA CAMBIAL (US$ MIL)'!C130*1000)/'VOLUME (SACAS)'!C130</f>
        <v>97.64160609108653</v>
      </c>
      <c r="D130" s="69">
        <f>('RECEITA CAMBIAL (US$ MIL)'!D130*1000)/'VOLUME (SACAS)'!D130</f>
        <v>94.522184262625061</v>
      </c>
      <c r="E130" s="68">
        <f>('RECEITA CAMBIAL (US$ MIL)'!E130*1000)/'VOLUME (SACAS)'!E130</f>
        <v>94.922428636157676</v>
      </c>
      <c r="F130" s="68">
        <f>('RECEITA CAMBIAL (US$ MIL)'!F130*1000)/'VOLUME (SACAS)'!F130</f>
        <v>102.60401394086885</v>
      </c>
      <c r="G130" s="70">
        <f>('RECEITA CAMBIAL (US$ MIL)'!G130*1000)/'VOLUME (SACAS)'!G130</f>
        <v>102.49778119634554</v>
      </c>
      <c r="H130" s="71">
        <f>('RECEITA CAMBIAL (US$ MIL)'!H130*1000)/'VOLUME (SACAS)'!H130</f>
        <v>95.76718692545019</v>
      </c>
      <c r="I130" s="16"/>
    </row>
    <row r="131" spans="1:9" ht="16.5" customHeight="1">
      <c r="A131" s="20">
        <f>'VOLUME (SACAS)'!A131</f>
        <v>36739</v>
      </c>
      <c r="B131" s="68">
        <f>('RECEITA CAMBIAL (US$ MIL)'!B131*1000)/'VOLUME (SACAS)'!B131</f>
        <v>58.859598360435179</v>
      </c>
      <c r="C131" s="68">
        <f>('RECEITA CAMBIAL (US$ MIL)'!C131*1000)/'VOLUME (SACAS)'!C131</f>
        <v>95.534346357169227</v>
      </c>
      <c r="D131" s="69">
        <f>('RECEITA CAMBIAL (US$ MIL)'!D131*1000)/'VOLUME (SACAS)'!D131</f>
        <v>93.000053463206726</v>
      </c>
      <c r="E131" s="68">
        <f>('RECEITA CAMBIAL (US$ MIL)'!E131*1000)/'VOLUME (SACAS)'!E131</f>
        <v>120.8321060382916</v>
      </c>
      <c r="F131" s="68">
        <f>('RECEITA CAMBIAL (US$ MIL)'!F131*1000)/'VOLUME (SACAS)'!F131</f>
        <v>104.27400887028624</v>
      </c>
      <c r="G131" s="70">
        <f>('RECEITA CAMBIAL (US$ MIL)'!G131*1000)/'VOLUME (SACAS)'!G131</f>
        <v>104.40056377584042</v>
      </c>
      <c r="H131" s="71">
        <f>('RECEITA CAMBIAL (US$ MIL)'!H131*1000)/'VOLUME (SACAS)'!H131</f>
        <v>94.130960591876914</v>
      </c>
      <c r="I131" s="16"/>
    </row>
    <row r="132" spans="1:9" ht="16.5" customHeight="1">
      <c r="A132" s="20">
        <f>'VOLUME (SACAS)'!A132</f>
        <v>36770</v>
      </c>
      <c r="B132" s="68">
        <f>('RECEITA CAMBIAL (US$ MIL)'!B132*1000)/'VOLUME (SACAS)'!B132</f>
        <v>60.307570727718719</v>
      </c>
      <c r="C132" s="68">
        <f>('RECEITA CAMBIAL (US$ MIL)'!C132*1000)/'VOLUME (SACAS)'!C132</f>
        <v>89.583886671127289</v>
      </c>
      <c r="D132" s="69">
        <f>('RECEITA CAMBIAL (US$ MIL)'!D132*1000)/'VOLUME (SACAS)'!D132</f>
        <v>88.597636236636745</v>
      </c>
      <c r="E132" s="68">
        <f>('RECEITA CAMBIAL (US$ MIL)'!E132*1000)/'VOLUME (SACAS)'!E132</f>
        <v>92.435101580135438</v>
      </c>
      <c r="F132" s="68">
        <f>('RECEITA CAMBIAL (US$ MIL)'!F132*1000)/'VOLUME (SACAS)'!F132</f>
        <v>105.52643241938549</v>
      </c>
      <c r="G132" s="70">
        <f>('RECEITA CAMBIAL (US$ MIL)'!G132*1000)/'VOLUME (SACAS)'!G132</f>
        <v>105.40837425888699</v>
      </c>
      <c r="H132" s="71">
        <f>('RECEITA CAMBIAL (US$ MIL)'!H132*1000)/'VOLUME (SACAS)'!H132</f>
        <v>90.601219735517972</v>
      </c>
      <c r="I132" s="16"/>
    </row>
    <row r="133" spans="1:9" ht="16.5" customHeight="1">
      <c r="A133" s="20">
        <f>'VOLUME (SACAS)'!A133</f>
        <v>36800</v>
      </c>
      <c r="B133" s="68">
        <f>('RECEITA CAMBIAL (US$ MIL)'!B133*1000)/'VOLUME (SACAS)'!B133</f>
        <v>56.948037185318711</v>
      </c>
      <c r="C133" s="68">
        <f>('RECEITA CAMBIAL (US$ MIL)'!C133*1000)/'VOLUME (SACAS)'!C133</f>
        <v>87.309752783052176</v>
      </c>
      <c r="D133" s="69">
        <f>('RECEITA CAMBIAL (US$ MIL)'!D133*1000)/'VOLUME (SACAS)'!D133</f>
        <v>86.460485682094131</v>
      </c>
      <c r="E133" s="68">
        <f>('RECEITA CAMBIAL (US$ MIL)'!E133*1000)/'VOLUME (SACAS)'!E133</f>
        <v>103.6875</v>
      </c>
      <c r="F133" s="68">
        <f>('RECEITA CAMBIAL (US$ MIL)'!F133*1000)/'VOLUME (SACAS)'!F133</f>
        <v>102.11645690654781</v>
      </c>
      <c r="G133" s="70">
        <f>('RECEITA CAMBIAL (US$ MIL)'!G133*1000)/'VOLUME (SACAS)'!G133</f>
        <v>102.12325869502472</v>
      </c>
      <c r="H133" s="71">
        <f>('RECEITA CAMBIAL (US$ MIL)'!H133*1000)/'VOLUME (SACAS)'!H133</f>
        <v>88.262503157185321</v>
      </c>
      <c r="I133" s="16"/>
    </row>
    <row r="134" spans="1:9" ht="16.5" customHeight="1">
      <c r="A134" s="20">
        <f>'VOLUME (SACAS)'!A134</f>
        <v>36831</v>
      </c>
      <c r="B134" s="68">
        <f>('RECEITA CAMBIAL (US$ MIL)'!B134*1000)/'VOLUME (SACAS)'!B134</f>
        <v>55.440819441654959</v>
      </c>
      <c r="C134" s="68">
        <f>('RECEITA CAMBIAL (US$ MIL)'!C134*1000)/'VOLUME (SACAS)'!C134</f>
        <v>85.957487550766174</v>
      </c>
      <c r="D134" s="69">
        <f>('RECEITA CAMBIAL (US$ MIL)'!D134*1000)/'VOLUME (SACAS)'!D134</f>
        <v>85.538140060896055</v>
      </c>
      <c r="E134" s="68">
        <v>0</v>
      </c>
      <c r="F134" s="68">
        <f>('RECEITA CAMBIAL (US$ MIL)'!F134*1000)/'VOLUME (SACAS)'!F134</f>
        <v>95.658041410067312</v>
      </c>
      <c r="G134" s="70">
        <f>('RECEITA CAMBIAL (US$ MIL)'!G134*1000)/'VOLUME (SACAS)'!G134</f>
        <v>95.658041410067312</v>
      </c>
      <c r="H134" s="71">
        <f>('RECEITA CAMBIAL (US$ MIL)'!H134*1000)/'VOLUME (SACAS)'!H134</f>
        <v>86.447296623593644</v>
      </c>
      <c r="I134" s="16"/>
    </row>
    <row r="135" spans="1:9" ht="16.5" customHeight="1">
      <c r="A135" s="20">
        <f>'VOLUME (SACAS)'!A135</f>
        <v>36861</v>
      </c>
      <c r="B135" s="68">
        <f>('RECEITA CAMBIAL (US$ MIL)'!B135*1000)/'VOLUME (SACAS)'!B135</f>
        <v>50.179918671135646</v>
      </c>
      <c r="C135" s="68">
        <f>('RECEITA CAMBIAL (US$ MIL)'!C135*1000)/'VOLUME (SACAS)'!C135</f>
        <v>80.887476148868373</v>
      </c>
      <c r="D135" s="69">
        <f>('RECEITA CAMBIAL (US$ MIL)'!D135*1000)/'VOLUME (SACAS)'!D135</f>
        <v>80.475694928685073</v>
      </c>
      <c r="E135" s="68">
        <v>0</v>
      </c>
      <c r="F135" s="68">
        <f>('RECEITA CAMBIAL (US$ MIL)'!F135*1000)/'VOLUME (SACAS)'!F135</f>
        <v>101.83170188795064</v>
      </c>
      <c r="G135" s="70">
        <f>('RECEITA CAMBIAL (US$ MIL)'!G135*1000)/'VOLUME (SACAS)'!G135</f>
        <v>101.83170188795064</v>
      </c>
      <c r="H135" s="71">
        <f>('RECEITA CAMBIAL (US$ MIL)'!H135*1000)/'VOLUME (SACAS)'!H135</f>
        <v>83.680940529224969</v>
      </c>
      <c r="I135" s="16"/>
    </row>
    <row r="136" spans="1:9" ht="16.5" customHeight="1">
      <c r="A136" s="20">
        <f>'VOLUME (SACAS)'!A136</f>
        <v>36892</v>
      </c>
      <c r="B136" s="68">
        <f>('RECEITA CAMBIAL (US$ MIL)'!B136*1000)/'VOLUME (SACAS)'!B136</f>
        <v>48.016450879156586</v>
      </c>
      <c r="C136" s="68">
        <f>('RECEITA CAMBIAL (US$ MIL)'!C136*1000)/'VOLUME (SACAS)'!C136</f>
        <v>72.788654974783526</v>
      </c>
      <c r="D136" s="69">
        <f>('RECEITA CAMBIAL (US$ MIL)'!D136*1000)/'VOLUME (SACAS)'!D136</f>
        <v>72.197927032437306</v>
      </c>
      <c r="E136" s="68">
        <f>('RECEITA CAMBIAL (US$ MIL)'!E136*1000)/'VOLUME (SACAS)'!E136</f>
        <v>56.43</v>
      </c>
      <c r="F136" s="68">
        <f>('RECEITA CAMBIAL (US$ MIL)'!F136*1000)/'VOLUME (SACAS)'!F136</f>
        <v>144.87628205059934</v>
      </c>
      <c r="G136" s="70">
        <f>('RECEITA CAMBIAL (US$ MIL)'!G136*1000)/'VOLUME (SACAS)'!G136</f>
        <v>144.83250188948381</v>
      </c>
      <c r="H136" s="71">
        <f>('RECEITA CAMBIAL (US$ MIL)'!H136*1000)/'VOLUME (SACAS)'!H136</f>
        <v>82.311432348889213</v>
      </c>
      <c r="I136" s="16"/>
    </row>
    <row r="137" spans="1:9" ht="16.5" customHeight="1">
      <c r="A137" s="20">
        <f>'VOLUME (SACAS)'!A137</f>
        <v>36923</v>
      </c>
      <c r="B137" s="68">
        <f>('RECEITA CAMBIAL (US$ MIL)'!B137*1000)/'VOLUME (SACAS)'!B137</f>
        <v>53.834275027852939</v>
      </c>
      <c r="C137" s="68">
        <f>('RECEITA CAMBIAL (US$ MIL)'!C137*1000)/'VOLUME (SACAS)'!C137</f>
        <v>71.428946880688656</v>
      </c>
      <c r="D137" s="69">
        <f>('RECEITA CAMBIAL (US$ MIL)'!D137*1000)/'VOLUME (SACAS)'!D137</f>
        <v>71.344480044561053</v>
      </c>
      <c r="E137" s="68">
        <f>('RECEITA CAMBIAL (US$ MIL)'!E137*1000)/'VOLUME (SACAS)'!E137</f>
        <v>56.43</v>
      </c>
      <c r="F137" s="68">
        <f>('RECEITA CAMBIAL (US$ MIL)'!F137*1000)/'VOLUME (SACAS)'!F137</f>
        <v>95.005350374258825</v>
      </c>
      <c r="G137" s="70">
        <f>('RECEITA CAMBIAL (US$ MIL)'!G137*1000)/'VOLUME (SACAS)'!G137</f>
        <v>94.980248940433952</v>
      </c>
      <c r="H137" s="71">
        <f>('RECEITA CAMBIAL (US$ MIL)'!H137*1000)/'VOLUME (SACAS)'!H137</f>
        <v>74.113255118987695</v>
      </c>
      <c r="I137" s="16"/>
    </row>
    <row r="138" spans="1:9" ht="16.5" customHeight="1">
      <c r="A138" s="20">
        <f>'VOLUME (SACAS)'!A138</f>
        <v>36951</v>
      </c>
      <c r="B138" s="68">
        <f>('RECEITA CAMBIAL (US$ MIL)'!B138*1000)/'VOLUME (SACAS)'!B138</f>
        <v>47.09261590470058</v>
      </c>
      <c r="C138" s="68">
        <f>('RECEITA CAMBIAL (US$ MIL)'!C138*1000)/'VOLUME (SACAS)'!C138</f>
        <v>71.377312623335726</v>
      </c>
      <c r="D138" s="69">
        <f>('RECEITA CAMBIAL (US$ MIL)'!D138*1000)/'VOLUME (SACAS)'!D138</f>
        <v>70.940813073585943</v>
      </c>
      <c r="E138" s="68">
        <f>('RECEITA CAMBIAL (US$ MIL)'!E138*1000)/'VOLUME (SACAS)'!E138</f>
        <v>56.43</v>
      </c>
      <c r="F138" s="68">
        <f>('RECEITA CAMBIAL (US$ MIL)'!F138*1000)/'VOLUME (SACAS)'!F138</f>
        <v>86.886986763046323</v>
      </c>
      <c r="G138" s="70">
        <f>('RECEITA CAMBIAL (US$ MIL)'!G138*1000)/'VOLUME (SACAS)'!G138</f>
        <v>86.876771906823578</v>
      </c>
      <c r="H138" s="71">
        <f>('RECEITA CAMBIAL (US$ MIL)'!H138*1000)/'VOLUME (SACAS)'!H138</f>
        <v>72.926620820929813</v>
      </c>
      <c r="I138" s="18"/>
    </row>
    <row r="139" spans="1:9" ht="16.5" customHeight="1">
      <c r="A139" s="20">
        <f>'VOLUME (SACAS)'!A139</f>
        <v>36982</v>
      </c>
      <c r="B139" s="68">
        <f>('RECEITA CAMBIAL (US$ MIL)'!B139*1000)/'VOLUME (SACAS)'!B139</f>
        <v>42.493384046946318</v>
      </c>
      <c r="C139" s="68">
        <f>('RECEITA CAMBIAL (US$ MIL)'!C139*1000)/'VOLUME (SACAS)'!C139</f>
        <v>69.216791515901775</v>
      </c>
      <c r="D139" s="69">
        <f>('RECEITA CAMBIAL (US$ MIL)'!D139*1000)/'VOLUME (SACAS)'!D139</f>
        <v>68.931630606330941</v>
      </c>
      <c r="E139" s="68">
        <f>('RECEITA CAMBIAL (US$ MIL)'!E139*1000)/'VOLUME (SACAS)'!E139</f>
        <v>56.43</v>
      </c>
      <c r="F139" s="68">
        <f>('RECEITA CAMBIAL (US$ MIL)'!F139*1000)/'VOLUME (SACAS)'!F139</f>
        <v>84.052911892041266</v>
      </c>
      <c r="G139" s="70">
        <f>('RECEITA CAMBIAL (US$ MIL)'!G139*1000)/'VOLUME (SACAS)'!G139</f>
        <v>84.029268450940151</v>
      </c>
      <c r="H139" s="71">
        <f>('RECEITA CAMBIAL (US$ MIL)'!H139*1000)/'VOLUME (SACAS)'!H139</f>
        <v>70.621019779527259</v>
      </c>
      <c r="I139" s="18"/>
    </row>
    <row r="140" spans="1:9" ht="16.5" customHeight="1">
      <c r="A140" s="20">
        <f>'VOLUME (SACAS)'!A140</f>
        <v>37012</v>
      </c>
      <c r="B140" s="68">
        <f>('RECEITA CAMBIAL (US$ MIL)'!B140*1000)/'VOLUME (SACAS)'!B140</f>
        <v>34.9569844503648</v>
      </c>
      <c r="C140" s="68">
        <f>('RECEITA CAMBIAL (US$ MIL)'!C140*1000)/'VOLUME (SACAS)'!C140</f>
        <v>68.618960726689863</v>
      </c>
      <c r="D140" s="69">
        <f>('RECEITA CAMBIAL (US$ MIL)'!D140*1000)/'VOLUME (SACAS)'!D140</f>
        <v>67.309245562070075</v>
      </c>
      <c r="E140" s="68">
        <f>('RECEITA CAMBIAL (US$ MIL)'!E140*1000)/'VOLUME (SACAS)'!E140</f>
        <v>56.43</v>
      </c>
      <c r="F140" s="68">
        <f>('RECEITA CAMBIAL (US$ MIL)'!F140*1000)/'VOLUME (SACAS)'!F140</f>
        <v>79.338152274099002</v>
      </c>
      <c r="G140" s="70">
        <f>('RECEITA CAMBIAL (US$ MIL)'!G140*1000)/'VOLUME (SACAS)'!G140</f>
        <v>79.274236764630402</v>
      </c>
      <c r="H140" s="71">
        <f>('RECEITA CAMBIAL (US$ MIL)'!H140*1000)/'VOLUME (SACAS)'!H140</f>
        <v>68.826362082092743</v>
      </c>
      <c r="I140" s="18"/>
    </row>
    <row r="141" spans="1:9" ht="16.5" customHeight="1">
      <c r="A141" s="20">
        <f>'VOLUME (SACAS)'!A141</f>
        <v>37043</v>
      </c>
      <c r="B141" s="68">
        <f>('RECEITA CAMBIAL (US$ MIL)'!B141*1000)/'VOLUME (SACAS)'!B141</f>
        <v>32.729808887624124</v>
      </c>
      <c r="C141" s="68">
        <f>('RECEITA CAMBIAL (US$ MIL)'!C141*1000)/'VOLUME (SACAS)'!C141</f>
        <v>65.051131839446342</v>
      </c>
      <c r="D141" s="69">
        <f>('RECEITA CAMBIAL (US$ MIL)'!D141*1000)/'VOLUME (SACAS)'!D141</f>
        <v>63.675598153799896</v>
      </c>
      <c r="E141" s="68">
        <v>0</v>
      </c>
      <c r="F141" s="68">
        <f>('RECEITA CAMBIAL (US$ MIL)'!F141*1000)/'VOLUME (SACAS)'!F141</f>
        <v>79.28084276415548</v>
      </c>
      <c r="G141" s="70">
        <f>('RECEITA CAMBIAL (US$ MIL)'!G141*1000)/'VOLUME (SACAS)'!G141</f>
        <v>79.28084276415548</v>
      </c>
      <c r="H141" s="71">
        <f>('RECEITA CAMBIAL (US$ MIL)'!H141*1000)/'VOLUME (SACAS)'!H141</f>
        <v>65.566526269973068</v>
      </c>
      <c r="I141" s="18"/>
    </row>
    <row r="142" spans="1:9" ht="16.5" customHeight="1">
      <c r="A142" s="20">
        <f>'VOLUME (SACAS)'!A142</f>
        <v>37073</v>
      </c>
      <c r="B142" s="68">
        <f>('RECEITA CAMBIAL (US$ MIL)'!B142*1000)/'VOLUME (SACAS)'!B142</f>
        <v>30.816625707005908</v>
      </c>
      <c r="C142" s="68">
        <f>('RECEITA CAMBIAL (US$ MIL)'!C142*1000)/'VOLUME (SACAS)'!C142</f>
        <v>59.852894901165072</v>
      </c>
      <c r="D142" s="69">
        <f>('RECEITA CAMBIAL (US$ MIL)'!D142*1000)/'VOLUME (SACAS)'!D142</f>
        <v>57.897251106474123</v>
      </c>
      <c r="E142" s="68">
        <f>('RECEITA CAMBIAL (US$ MIL)'!E142*1000)/'VOLUME (SACAS)'!E142</f>
        <v>84.498482142857142</v>
      </c>
      <c r="F142" s="68">
        <f>('RECEITA CAMBIAL (US$ MIL)'!F142*1000)/'VOLUME (SACAS)'!F142</f>
        <v>78.807159285661058</v>
      </c>
      <c r="G142" s="70">
        <f>('RECEITA CAMBIAL (US$ MIL)'!G142*1000)/'VOLUME (SACAS)'!G142</f>
        <v>78.816642895046144</v>
      </c>
      <c r="H142" s="71">
        <f>('RECEITA CAMBIAL (US$ MIL)'!H142*1000)/'VOLUME (SACAS)'!H142</f>
        <v>60.183636388274046</v>
      </c>
      <c r="I142" s="18"/>
    </row>
    <row r="143" spans="1:9" ht="16.5" customHeight="1">
      <c r="A143" s="20">
        <f>'VOLUME (SACAS)'!A143</f>
        <v>37104</v>
      </c>
      <c r="B143" s="68">
        <f>('RECEITA CAMBIAL (US$ MIL)'!B143*1000)/'VOLUME (SACAS)'!B143</f>
        <v>27.43426888880029</v>
      </c>
      <c r="C143" s="68">
        <f>('RECEITA CAMBIAL (US$ MIL)'!C143*1000)/'VOLUME (SACAS)'!C143</f>
        <v>54.815260351231537</v>
      </c>
      <c r="D143" s="69">
        <f>('RECEITA CAMBIAL (US$ MIL)'!D143*1000)/'VOLUME (SACAS)'!D143</f>
        <v>53.232475867896099</v>
      </c>
      <c r="E143" s="68">
        <f>('RECEITA CAMBIAL (US$ MIL)'!E143*1000)/'VOLUME (SACAS)'!E143</f>
        <v>47.823784435261707</v>
      </c>
      <c r="F143" s="68">
        <f>('RECEITA CAMBIAL (US$ MIL)'!F143*1000)/'VOLUME (SACAS)'!F143</f>
        <v>79.689530654464662</v>
      </c>
      <c r="G143" s="70">
        <f>('RECEITA CAMBIAL (US$ MIL)'!G143*1000)/'VOLUME (SACAS)'!G143</f>
        <v>78.773583638523206</v>
      </c>
      <c r="H143" s="71">
        <f>('RECEITA CAMBIAL (US$ MIL)'!H143*1000)/'VOLUME (SACAS)'!H143</f>
        <v>55.408691340782745</v>
      </c>
      <c r="I143" s="18"/>
    </row>
    <row r="144" spans="1:9" ht="16.5" customHeight="1">
      <c r="A144" s="20">
        <f>'VOLUME (SACAS)'!A144</f>
        <v>37135</v>
      </c>
      <c r="B144" s="68">
        <f>('RECEITA CAMBIAL (US$ MIL)'!B144*1000)/'VOLUME (SACAS)'!B144</f>
        <v>26.509335330959104</v>
      </c>
      <c r="C144" s="68">
        <f>('RECEITA CAMBIAL (US$ MIL)'!C144*1000)/'VOLUME (SACAS)'!C144</f>
        <v>53.68699805880572</v>
      </c>
      <c r="D144" s="69">
        <f>('RECEITA CAMBIAL (US$ MIL)'!D144*1000)/'VOLUME (SACAS)'!D144</f>
        <v>51.152883078884933</v>
      </c>
      <c r="E144" s="68">
        <f>('RECEITA CAMBIAL (US$ MIL)'!E144*1000)/'VOLUME (SACAS)'!E144</f>
        <v>36.661625290448818</v>
      </c>
      <c r="F144" s="68">
        <f>('RECEITA CAMBIAL (US$ MIL)'!F144*1000)/'VOLUME (SACAS)'!F144</f>
        <v>74.128884135397982</v>
      </c>
      <c r="G144" s="70">
        <f>('RECEITA CAMBIAL (US$ MIL)'!G144*1000)/'VOLUME (SACAS)'!G144</f>
        <v>72.892360403120691</v>
      </c>
      <c r="H144" s="71">
        <f>('RECEITA CAMBIAL (US$ MIL)'!H144*1000)/'VOLUME (SACAS)'!H144</f>
        <v>53.368519475733017</v>
      </c>
      <c r="I144" s="18"/>
    </row>
    <row r="145" spans="1:9" ht="16.5" customHeight="1">
      <c r="A145" s="20">
        <f>'VOLUME (SACAS)'!A145</f>
        <v>37165</v>
      </c>
      <c r="B145" s="68">
        <f>('RECEITA CAMBIAL (US$ MIL)'!B145*1000)/'VOLUME (SACAS)'!B145</f>
        <v>24.281708818716481</v>
      </c>
      <c r="C145" s="68">
        <f>('RECEITA CAMBIAL (US$ MIL)'!C145*1000)/'VOLUME (SACAS)'!C145</f>
        <v>51.292668202109212</v>
      </c>
      <c r="D145" s="69">
        <f>('RECEITA CAMBIAL (US$ MIL)'!D145*1000)/'VOLUME (SACAS)'!D145</f>
        <v>48.891082133323856</v>
      </c>
      <c r="E145" s="68">
        <f>('RECEITA CAMBIAL (US$ MIL)'!E145*1000)/'VOLUME (SACAS)'!E145</f>
        <v>37.006063446286952</v>
      </c>
      <c r="F145" s="68">
        <f>('RECEITA CAMBIAL (US$ MIL)'!F145*1000)/'VOLUME (SACAS)'!F145</f>
        <v>75.738558864909933</v>
      </c>
      <c r="G145" s="70">
        <f>('RECEITA CAMBIAL (US$ MIL)'!G145*1000)/'VOLUME (SACAS)'!G145</f>
        <v>74.301740932224916</v>
      </c>
      <c r="H145" s="71">
        <f>('RECEITA CAMBIAL (US$ MIL)'!H145*1000)/'VOLUME (SACAS)'!H145</f>
        <v>51.362182786603974</v>
      </c>
      <c r="I145" s="18"/>
    </row>
    <row r="146" spans="1:9" ht="16.5" customHeight="1">
      <c r="A146" s="20">
        <f>'VOLUME (SACAS)'!A146</f>
        <v>37196</v>
      </c>
      <c r="B146" s="68">
        <f>('RECEITA CAMBIAL (US$ MIL)'!B146*1000)/'VOLUME (SACAS)'!B146</f>
        <v>27.899357900491147</v>
      </c>
      <c r="C146" s="68">
        <f>('RECEITA CAMBIAL (US$ MIL)'!C146*1000)/'VOLUME (SACAS)'!C146</f>
        <v>49.52345299612724</v>
      </c>
      <c r="D146" s="69">
        <f>('RECEITA CAMBIAL (US$ MIL)'!D146*1000)/'VOLUME (SACAS)'!D146</f>
        <v>47.485131520496516</v>
      </c>
      <c r="E146" s="68">
        <f>('RECEITA CAMBIAL (US$ MIL)'!E146*1000)/'VOLUME (SACAS)'!E146</f>
        <v>52.164086895910785</v>
      </c>
      <c r="F146" s="68">
        <f>('RECEITA CAMBIAL (US$ MIL)'!F146*1000)/'VOLUME (SACAS)'!F146</f>
        <v>70.227760853996742</v>
      </c>
      <c r="G146" s="70">
        <f>('RECEITA CAMBIAL (US$ MIL)'!G146*1000)/'VOLUME (SACAS)'!G146</f>
        <v>69.510099462303558</v>
      </c>
      <c r="H146" s="71">
        <f>('RECEITA CAMBIAL (US$ MIL)'!H146*1000)/'VOLUME (SACAS)'!H146</f>
        <v>49.304370953255223</v>
      </c>
      <c r="I146" s="18"/>
    </row>
    <row r="147" spans="1:9" ht="16.5" customHeight="1">
      <c r="A147" s="20">
        <f>'VOLUME (SACAS)'!A147</f>
        <v>37226</v>
      </c>
      <c r="B147" s="68">
        <f>('RECEITA CAMBIAL (US$ MIL)'!B147*1000)/'VOLUME (SACAS)'!B147</f>
        <v>25.11244608695652</v>
      </c>
      <c r="C147" s="68">
        <f>('RECEITA CAMBIAL (US$ MIL)'!C147*1000)/'VOLUME (SACAS)'!C147</f>
        <v>50.744836008823128</v>
      </c>
      <c r="D147" s="69">
        <f>('RECEITA CAMBIAL (US$ MIL)'!D147*1000)/'VOLUME (SACAS)'!D147</f>
        <v>48.481629340635237</v>
      </c>
      <c r="E147" s="68">
        <f>('RECEITA CAMBIAL (US$ MIL)'!E147*1000)/'VOLUME (SACAS)'!E147</f>
        <v>58.670414180414184</v>
      </c>
      <c r="F147" s="68">
        <f>('RECEITA CAMBIAL (US$ MIL)'!F147*1000)/'VOLUME (SACAS)'!F147</f>
        <v>73.65579988983518</v>
      </c>
      <c r="G147" s="70">
        <f>('RECEITA CAMBIAL (US$ MIL)'!G147*1000)/'VOLUME (SACAS)'!G147</f>
        <v>73.113087897669658</v>
      </c>
      <c r="H147" s="71">
        <f>('RECEITA CAMBIAL (US$ MIL)'!H147*1000)/'VOLUME (SACAS)'!H147</f>
        <v>51.304258384945648</v>
      </c>
      <c r="I147" s="18"/>
    </row>
    <row r="148" spans="1:9" ht="16.5" customHeight="1">
      <c r="A148" s="20">
        <f>'VOLUME (SACAS)'!A148</f>
        <v>37257</v>
      </c>
      <c r="B148" s="68">
        <f>('RECEITA CAMBIAL (US$ MIL)'!B148*1000)/'VOLUME (SACAS)'!B148</f>
        <v>24.01253843737295</v>
      </c>
      <c r="C148" s="68">
        <f>('RECEITA CAMBIAL (US$ MIL)'!C148*1000)/'VOLUME (SACAS)'!C148</f>
        <v>48.76581108301076</v>
      </c>
      <c r="D148" s="69">
        <f>('RECEITA CAMBIAL (US$ MIL)'!D148*1000)/'VOLUME (SACAS)'!D148</f>
        <v>46.945829036998184</v>
      </c>
      <c r="E148" s="68">
        <f>('RECEITA CAMBIAL (US$ MIL)'!E148*1000)/'VOLUME (SACAS)'!E148</f>
        <v>36.16976974849451</v>
      </c>
      <c r="F148" s="68">
        <f>('RECEITA CAMBIAL (US$ MIL)'!F148*1000)/'VOLUME (SACAS)'!F148</f>
        <v>70.350195575113062</v>
      </c>
      <c r="G148" s="70">
        <f>('RECEITA CAMBIAL (US$ MIL)'!G148*1000)/'VOLUME (SACAS)'!G148</f>
        <v>69.210080701381258</v>
      </c>
      <c r="H148" s="71">
        <f>('RECEITA CAMBIAL (US$ MIL)'!H148*1000)/'VOLUME (SACAS)'!H148</f>
        <v>49.241984253532515</v>
      </c>
      <c r="I148" s="18"/>
    </row>
    <row r="149" spans="1:9" ht="16.5" customHeight="1">
      <c r="A149" s="20">
        <f>'VOLUME (SACAS)'!A149</f>
        <v>37288</v>
      </c>
      <c r="B149" s="68">
        <f>('RECEITA CAMBIAL (US$ MIL)'!B149*1000)/'VOLUME (SACAS)'!B149</f>
        <v>26.251529331633925</v>
      </c>
      <c r="C149" s="68">
        <f>('RECEITA CAMBIAL (US$ MIL)'!C149*1000)/'VOLUME (SACAS)'!C149</f>
        <v>47.193151312323891</v>
      </c>
      <c r="D149" s="69">
        <f>('RECEITA CAMBIAL (US$ MIL)'!D149*1000)/'VOLUME (SACAS)'!D149</f>
        <v>45.232010551636904</v>
      </c>
      <c r="E149" s="68">
        <f>('RECEITA CAMBIAL (US$ MIL)'!E149*1000)/'VOLUME (SACAS)'!E149</f>
        <v>37.400503838771591</v>
      </c>
      <c r="F149" s="68">
        <f>('RECEITA CAMBIAL (US$ MIL)'!F149*1000)/'VOLUME (SACAS)'!F149</f>
        <v>75.297583346882078</v>
      </c>
      <c r="G149" s="70">
        <f>('RECEITA CAMBIAL (US$ MIL)'!G149*1000)/'VOLUME (SACAS)'!G149</f>
        <v>73.232796632236784</v>
      </c>
      <c r="H149" s="71">
        <f>('RECEITA CAMBIAL (US$ MIL)'!H149*1000)/'VOLUME (SACAS)'!H149</f>
        <v>48.249485248094942</v>
      </c>
      <c r="I149" s="18"/>
    </row>
    <row r="150" spans="1:9" ht="16.5" customHeight="1">
      <c r="A150" s="20">
        <f>'VOLUME (SACAS)'!A150</f>
        <v>37316</v>
      </c>
      <c r="B150" s="68">
        <f>('RECEITA CAMBIAL (US$ MIL)'!B150*1000)/'VOLUME (SACAS)'!B150</f>
        <v>25.079832823886413</v>
      </c>
      <c r="C150" s="68">
        <f>('RECEITA CAMBIAL (US$ MIL)'!C150*1000)/'VOLUME (SACAS)'!C150</f>
        <v>48.940200498577155</v>
      </c>
      <c r="D150" s="69">
        <f>('RECEITA CAMBIAL (US$ MIL)'!D150*1000)/'VOLUME (SACAS)'!D150</f>
        <v>46.388261103632331</v>
      </c>
      <c r="E150" s="68">
        <f>('RECEITA CAMBIAL (US$ MIL)'!E150*1000)/'VOLUME (SACAS)'!E150</f>
        <v>48.841029455519191</v>
      </c>
      <c r="F150" s="68">
        <f>('RECEITA CAMBIAL (US$ MIL)'!F150*1000)/'VOLUME (SACAS)'!F150</f>
        <v>70.7529555389346</v>
      </c>
      <c r="G150" s="70">
        <f>('RECEITA CAMBIAL (US$ MIL)'!G150*1000)/'VOLUME (SACAS)'!G150</f>
        <v>70.451153712180513</v>
      </c>
      <c r="H150" s="71">
        <f>('RECEITA CAMBIAL (US$ MIL)'!H150*1000)/'VOLUME (SACAS)'!H150</f>
        <v>49.42673516170764</v>
      </c>
      <c r="I150" s="18"/>
    </row>
    <row r="151" spans="1:9" ht="16.5" customHeight="1">
      <c r="A151" s="20">
        <f>'VOLUME (SACAS)'!A151</f>
        <v>37347</v>
      </c>
      <c r="B151" s="68">
        <f>('RECEITA CAMBIAL (US$ MIL)'!B151*1000)/'VOLUME (SACAS)'!B151</f>
        <v>27.256839148312501</v>
      </c>
      <c r="C151" s="68">
        <f>('RECEITA CAMBIAL (US$ MIL)'!C151*1000)/'VOLUME (SACAS)'!C151</f>
        <v>51.194218356715446</v>
      </c>
      <c r="D151" s="69">
        <f>('RECEITA CAMBIAL (US$ MIL)'!D151*1000)/'VOLUME (SACAS)'!D151</f>
        <v>47.562928416388473</v>
      </c>
      <c r="E151" s="68">
        <f>('RECEITA CAMBIAL (US$ MIL)'!E151*1000)/'VOLUME (SACAS)'!E151</f>
        <v>35.729602888086646</v>
      </c>
      <c r="F151" s="68">
        <f>('RECEITA CAMBIAL (US$ MIL)'!F151*1000)/'VOLUME (SACAS)'!F151</f>
        <v>74.482831057154172</v>
      </c>
      <c r="G151" s="70">
        <f>('RECEITA CAMBIAL (US$ MIL)'!G151*1000)/'VOLUME (SACAS)'!G151</f>
        <v>73.304703556943537</v>
      </c>
      <c r="H151" s="71">
        <f>('RECEITA CAMBIAL (US$ MIL)'!H151*1000)/'VOLUME (SACAS)'!H151</f>
        <v>49.952217562301918</v>
      </c>
      <c r="I151" s="18"/>
    </row>
    <row r="152" spans="1:9" ht="16.5" customHeight="1">
      <c r="A152" s="20">
        <f>'VOLUME (SACAS)'!A152</f>
        <v>37377</v>
      </c>
      <c r="B152" s="68">
        <f>('RECEITA CAMBIAL (US$ MIL)'!B152*1000)/'VOLUME (SACAS)'!B152</f>
        <v>27.349910728598644</v>
      </c>
      <c r="C152" s="68">
        <f>('RECEITA CAMBIAL (US$ MIL)'!C152*1000)/'VOLUME (SACAS)'!C152</f>
        <v>52.079673796421545</v>
      </c>
      <c r="D152" s="69">
        <f>('RECEITA CAMBIAL (US$ MIL)'!D152*1000)/'VOLUME (SACAS)'!D152</f>
        <v>46.483788165754362</v>
      </c>
      <c r="E152" s="68">
        <f>('RECEITA CAMBIAL (US$ MIL)'!E152*1000)/'VOLUME (SACAS)'!E152</f>
        <v>33.576410603191782</v>
      </c>
      <c r="F152" s="68">
        <f>('RECEITA CAMBIAL (US$ MIL)'!F152*1000)/'VOLUME (SACAS)'!F152</f>
        <v>67.392405548362092</v>
      </c>
      <c r="G152" s="70">
        <f>('RECEITA CAMBIAL (US$ MIL)'!G152*1000)/'VOLUME (SACAS)'!G152</f>
        <v>66.231480698183319</v>
      </c>
      <c r="H152" s="71">
        <f>('RECEITA CAMBIAL (US$ MIL)'!H152*1000)/'VOLUME (SACAS)'!H152</f>
        <v>48.725819633740493</v>
      </c>
      <c r="I152" s="18"/>
    </row>
    <row r="153" spans="1:9" ht="16.5" customHeight="1">
      <c r="A153" s="20">
        <f>'VOLUME (SACAS)'!A153</f>
        <v>37408</v>
      </c>
      <c r="B153" s="68">
        <f>('RECEITA CAMBIAL (US$ MIL)'!B153*1000)/'VOLUME (SACAS)'!B153</f>
        <v>28.17764890288559</v>
      </c>
      <c r="C153" s="68">
        <f>('RECEITA CAMBIAL (US$ MIL)'!C153*1000)/'VOLUME (SACAS)'!C153</f>
        <v>49.290538375277649</v>
      </c>
      <c r="D153" s="69">
        <f>('RECEITA CAMBIAL (US$ MIL)'!D153*1000)/'VOLUME (SACAS)'!D153</f>
        <v>43.525269242526541</v>
      </c>
      <c r="E153" s="68">
        <f>('RECEITA CAMBIAL (US$ MIL)'!E153*1000)/'VOLUME (SACAS)'!E153</f>
        <v>38.688559322033896</v>
      </c>
      <c r="F153" s="68">
        <f>('RECEITA CAMBIAL (US$ MIL)'!F153*1000)/'VOLUME (SACAS)'!F153</f>
        <v>71.66584286394577</v>
      </c>
      <c r="G153" s="70">
        <f>('RECEITA CAMBIAL (US$ MIL)'!G153*1000)/'VOLUME (SACAS)'!G153</f>
        <v>71.310250561878348</v>
      </c>
      <c r="H153" s="71">
        <f>('RECEITA CAMBIAL (US$ MIL)'!H153*1000)/'VOLUME (SACAS)'!H153</f>
        <v>46.558275271833551</v>
      </c>
      <c r="I153" s="18"/>
    </row>
    <row r="154" spans="1:9" ht="16.5" customHeight="1">
      <c r="A154" s="20">
        <f>'VOLUME (SACAS)'!A154</f>
        <v>37438</v>
      </c>
      <c r="B154" s="68">
        <f>('RECEITA CAMBIAL (US$ MIL)'!B154*1000)/'VOLUME (SACAS)'!B154</f>
        <v>28.479328741724292</v>
      </c>
      <c r="C154" s="68">
        <f>('RECEITA CAMBIAL (US$ MIL)'!C154*1000)/'VOLUME (SACAS)'!C154</f>
        <v>48.595585742466895</v>
      </c>
      <c r="D154" s="69">
        <f>('RECEITA CAMBIAL (US$ MIL)'!D154*1000)/'VOLUME (SACAS)'!D154</f>
        <v>44.562790098257416</v>
      </c>
      <c r="E154" s="68">
        <f>('RECEITA CAMBIAL (US$ MIL)'!E154*1000)/'VOLUME (SACAS)'!E154</f>
        <v>78.655825179386824</v>
      </c>
      <c r="F154" s="68">
        <f>('RECEITA CAMBIAL (US$ MIL)'!F154*1000)/'VOLUME (SACAS)'!F154</f>
        <v>66.356746232686447</v>
      </c>
      <c r="G154" s="70">
        <f>('RECEITA CAMBIAL (US$ MIL)'!G154*1000)/'VOLUME (SACAS)'!G154</f>
        <v>67.052661353766581</v>
      </c>
      <c r="H154" s="71">
        <f>('RECEITA CAMBIAL (US$ MIL)'!H154*1000)/'VOLUME (SACAS)'!H154</f>
        <v>46.371599282386335</v>
      </c>
      <c r="I154" s="18"/>
    </row>
    <row r="155" spans="1:9" ht="16.5" customHeight="1">
      <c r="A155" s="20">
        <f>'VOLUME (SACAS)'!A155</f>
        <v>37469</v>
      </c>
      <c r="B155" s="68">
        <f>('RECEITA CAMBIAL (US$ MIL)'!B155*1000)/'VOLUME (SACAS)'!B155</f>
        <v>27.903828154337656</v>
      </c>
      <c r="C155" s="68">
        <f>('RECEITA CAMBIAL (US$ MIL)'!C155*1000)/'VOLUME (SACAS)'!C155</f>
        <v>46.976977316492899</v>
      </c>
      <c r="D155" s="69">
        <f>('RECEITA CAMBIAL (US$ MIL)'!D155*1000)/'VOLUME (SACAS)'!D155</f>
        <v>43.120084835177742</v>
      </c>
      <c r="E155" s="68">
        <f>('RECEITA CAMBIAL (US$ MIL)'!E155*1000)/'VOLUME (SACAS)'!E155</f>
        <v>111.80998172959805</v>
      </c>
      <c r="F155" s="68">
        <f>('RECEITA CAMBIAL (US$ MIL)'!F155*1000)/'VOLUME (SACAS)'!F155</f>
        <v>72.035258542987663</v>
      </c>
      <c r="G155" s="70">
        <f>('RECEITA CAMBIAL (US$ MIL)'!G155*1000)/'VOLUME (SACAS)'!G155</f>
        <v>72.613757799152239</v>
      </c>
      <c r="H155" s="71">
        <f>('RECEITA CAMBIAL (US$ MIL)'!H155*1000)/'VOLUME (SACAS)'!H155</f>
        <v>45.459676491449819</v>
      </c>
      <c r="I155" s="18"/>
    </row>
    <row r="156" spans="1:9" ht="16.5" customHeight="1">
      <c r="A156" s="20">
        <f>'VOLUME (SACAS)'!A156</f>
        <v>37500</v>
      </c>
      <c r="B156" s="68">
        <f>('RECEITA CAMBIAL (US$ MIL)'!B156*1000)/'VOLUME (SACAS)'!B156</f>
        <v>28.734947369838846</v>
      </c>
      <c r="C156" s="68">
        <f>('RECEITA CAMBIAL (US$ MIL)'!C156*1000)/'VOLUME (SACAS)'!C156</f>
        <v>47.287979154982949</v>
      </c>
      <c r="D156" s="69">
        <f>('RECEITA CAMBIAL (US$ MIL)'!D156*1000)/'VOLUME (SACAS)'!D156</f>
        <v>44.195538766056636</v>
      </c>
      <c r="E156" s="68">
        <f>('RECEITA CAMBIAL (US$ MIL)'!E156*1000)/'VOLUME (SACAS)'!E156</f>
        <v>99.787040568654646</v>
      </c>
      <c r="F156" s="68">
        <f>('RECEITA CAMBIAL (US$ MIL)'!F156*1000)/'VOLUME (SACAS)'!F156</f>
        <v>73.9042178105326</v>
      </c>
      <c r="G156" s="70">
        <f>('RECEITA CAMBIAL (US$ MIL)'!G156*1000)/'VOLUME (SACAS)'!G156</f>
        <v>74.573245839375886</v>
      </c>
      <c r="H156" s="71">
        <f>('RECEITA CAMBIAL (US$ MIL)'!H156*1000)/'VOLUME (SACAS)'!H156</f>
        <v>46.536484433153539</v>
      </c>
      <c r="I156" s="18"/>
    </row>
    <row r="157" spans="1:9" ht="16.5" customHeight="1">
      <c r="A157" s="20">
        <f>'VOLUME (SACAS)'!A157</f>
        <v>37530</v>
      </c>
      <c r="B157" s="68">
        <f>('RECEITA CAMBIAL (US$ MIL)'!B157*1000)/'VOLUME (SACAS)'!B157</f>
        <v>31.712210637042453</v>
      </c>
      <c r="C157" s="68">
        <f>('RECEITA CAMBIAL (US$ MIL)'!C157*1000)/'VOLUME (SACAS)'!C157</f>
        <v>49.937873634453368</v>
      </c>
      <c r="D157" s="69">
        <f>('RECEITA CAMBIAL (US$ MIL)'!D157*1000)/'VOLUME (SACAS)'!D157</f>
        <v>46.535889340385879</v>
      </c>
      <c r="E157" s="68">
        <f>('RECEITA CAMBIAL (US$ MIL)'!E157*1000)/'VOLUME (SACAS)'!E157</f>
        <v>50.769425952045133</v>
      </c>
      <c r="F157" s="68">
        <f>('RECEITA CAMBIAL (US$ MIL)'!F157*1000)/'VOLUME (SACAS)'!F157</f>
        <v>69.892735151578293</v>
      </c>
      <c r="G157" s="70">
        <f>('RECEITA CAMBIAL (US$ MIL)'!G157*1000)/'VOLUME (SACAS)'!G157</f>
        <v>69.290642105407315</v>
      </c>
      <c r="H157" s="71">
        <f>('RECEITA CAMBIAL (US$ MIL)'!H157*1000)/'VOLUME (SACAS)'!H157</f>
        <v>48.206560430483904</v>
      </c>
      <c r="I157" s="18"/>
    </row>
    <row r="158" spans="1:9" ht="16.5" customHeight="1">
      <c r="A158" s="20">
        <f>'VOLUME (SACAS)'!A158</f>
        <v>37561</v>
      </c>
      <c r="B158" s="68">
        <f>('RECEITA CAMBIAL (US$ MIL)'!B158*1000)/'VOLUME (SACAS)'!B158</f>
        <v>34.435967646093424</v>
      </c>
      <c r="C158" s="68">
        <f>('RECEITA CAMBIAL (US$ MIL)'!C158*1000)/'VOLUME (SACAS)'!C158</f>
        <v>51.216156224475633</v>
      </c>
      <c r="D158" s="69">
        <f>('RECEITA CAMBIAL (US$ MIL)'!D158*1000)/'VOLUME (SACAS)'!D158</f>
        <v>49.004091199875262</v>
      </c>
      <c r="E158" s="68">
        <f>('RECEITA CAMBIAL (US$ MIL)'!E158*1000)/'VOLUME (SACAS)'!E158</f>
        <v>73.812685950413211</v>
      </c>
      <c r="F158" s="68">
        <f>('RECEITA CAMBIAL (US$ MIL)'!F158*1000)/'VOLUME (SACAS)'!F158</f>
        <v>69.759852047810753</v>
      </c>
      <c r="G158" s="70">
        <f>('RECEITA CAMBIAL (US$ MIL)'!G158*1000)/'VOLUME (SACAS)'!G158</f>
        <v>69.793629414767992</v>
      </c>
      <c r="H158" s="71">
        <f>('RECEITA CAMBIAL (US$ MIL)'!H158*1000)/'VOLUME (SACAS)'!H158</f>
        <v>50.661856956528425</v>
      </c>
      <c r="I158" s="18"/>
    </row>
    <row r="159" spans="1:9" ht="16.5" customHeight="1">
      <c r="A159" s="20">
        <f>'VOLUME (SACAS)'!A159</f>
        <v>37591</v>
      </c>
      <c r="B159" s="68">
        <f>('RECEITA CAMBIAL (US$ MIL)'!B159*1000)/'VOLUME (SACAS)'!B159</f>
        <v>37.90947333447204</v>
      </c>
      <c r="C159" s="68">
        <f>('RECEITA CAMBIAL (US$ MIL)'!C159*1000)/'VOLUME (SACAS)'!C159</f>
        <v>55.489642567811629</v>
      </c>
      <c r="D159" s="69">
        <f>('RECEITA CAMBIAL (US$ MIL)'!D159*1000)/'VOLUME (SACAS)'!D159</f>
        <v>52.540892611225644</v>
      </c>
      <c r="E159" s="68">
        <f>('RECEITA CAMBIAL (US$ MIL)'!E159*1000)/'VOLUME (SACAS)'!E159</f>
        <v>92.892681510164564</v>
      </c>
      <c r="F159" s="68">
        <f>('RECEITA CAMBIAL (US$ MIL)'!F159*1000)/'VOLUME (SACAS)'!F159</f>
        <v>65.11640198890592</v>
      </c>
      <c r="G159" s="70">
        <f>('RECEITA CAMBIAL (US$ MIL)'!G159*1000)/'VOLUME (SACAS)'!G159</f>
        <v>65.407125675736822</v>
      </c>
      <c r="H159" s="71">
        <f>('RECEITA CAMBIAL (US$ MIL)'!H159*1000)/'VOLUME (SACAS)'!H159</f>
        <v>53.880316179470569</v>
      </c>
      <c r="I159" s="18"/>
    </row>
    <row r="160" spans="1:9" ht="16.5" customHeight="1">
      <c r="A160" s="20">
        <f>'VOLUME (SACAS)'!A160</f>
        <v>37622</v>
      </c>
      <c r="B160" s="68">
        <f>('RECEITA CAMBIAL (US$ MIL)'!B160*1000)/'VOLUME (SACAS)'!B160</f>
        <v>40.615659390052464</v>
      </c>
      <c r="C160" s="68">
        <f>('RECEITA CAMBIAL (US$ MIL)'!C160*1000)/'VOLUME (SACAS)'!C160</f>
        <v>56.577532355714929</v>
      </c>
      <c r="D160" s="69">
        <f>('RECEITA CAMBIAL (US$ MIL)'!D160*1000)/'VOLUME (SACAS)'!D160</f>
        <v>54.299673774278091</v>
      </c>
      <c r="E160" s="68">
        <f>('RECEITA CAMBIAL (US$ MIL)'!E160*1000)/'VOLUME (SACAS)'!E160</f>
        <v>75.752268969902502</v>
      </c>
      <c r="F160" s="68">
        <f>('RECEITA CAMBIAL (US$ MIL)'!F160*1000)/'VOLUME (SACAS)'!F160</f>
        <v>74.061751046744035</v>
      </c>
      <c r="G160" s="70">
        <f>('RECEITA CAMBIAL (US$ MIL)'!G160*1000)/'VOLUME (SACAS)'!G160</f>
        <v>74.14483514124251</v>
      </c>
      <c r="H160" s="71">
        <f>('RECEITA CAMBIAL (US$ MIL)'!H160*1000)/'VOLUME (SACAS)'!H160</f>
        <v>55.970017502911986</v>
      </c>
      <c r="I160" s="18"/>
    </row>
    <row r="161" spans="1:9" ht="16.5" customHeight="1">
      <c r="A161" s="20">
        <f>'VOLUME (SACAS)'!A161</f>
        <v>37653</v>
      </c>
      <c r="B161" s="68">
        <f>('RECEITA CAMBIAL (US$ MIL)'!B161*1000)/'VOLUME (SACAS)'!B161</f>
        <v>44.257244778964228</v>
      </c>
      <c r="C161" s="68">
        <f>('RECEITA CAMBIAL (US$ MIL)'!C161*1000)/'VOLUME (SACAS)'!C161</f>
        <v>56.463913560237707</v>
      </c>
      <c r="D161" s="69">
        <f>('RECEITA CAMBIAL (US$ MIL)'!D161*1000)/'VOLUME (SACAS)'!D161</f>
        <v>54.568065066209662</v>
      </c>
      <c r="E161" s="68">
        <f>('RECEITA CAMBIAL (US$ MIL)'!E161*1000)/'VOLUME (SACAS)'!E161</f>
        <v>110.09900314541495</v>
      </c>
      <c r="F161" s="68">
        <f>('RECEITA CAMBIAL (US$ MIL)'!F161*1000)/'VOLUME (SACAS)'!F161</f>
        <v>70.342049568217774</v>
      </c>
      <c r="G161" s="70">
        <f>('RECEITA CAMBIAL (US$ MIL)'!G161*1000)/'VOLUME (SACAS)'!G161</f>
        <v>70.997471763393108</v>
      </c>
      <c r="H161" s="71">
        <f>('RECEITA CAMBIAL (US$ MIL)'!H161*1000)/'VOLUME (SACAS)'!H161</f>
        <v>56.309407734105065</v>
      </c>
      <c r="I161" s="18"/>
    </row>
    <row r="162" spans="1:9" ht="16.5" customHeight="1">
      <c r="A162" s="20">
        <f>'VOLUME (SACAS)'!A162</f>
        <v>37681</v>
      </c>
      <c r="B162" s="68">
        <f>('RECEITA CAMBIAL (US$ MIL)'!B162*1000)/'VOLUME (SACAS)'!B162</f>
        <v>43.573432501382619</v>
      </c>
      <c r="C162" s="68">
        <f>('RECEITA CAMBIAL (US$ MIL)'!C162*1000)/'VOLUME (SACAS)'!C162</f>
        <v>56.840041612042796</v>
      </c>
      <c r="D162" s="69">
        <f>('RECEITA CAMBIAL (US$ MIL)'!D162*1000)/'VOLUME (SACAS)'!D162</f>
        <v>54.749291949061764</v>
      </c>
      <c r="E162" s="68">
        <f>('RECEITA CAMBIAL (US$ MIL)'!E162*1000)/'VOLUME (SACAS)'!E162</f>
        <v>119.63856010568031</v>
      </c>
      <c r="F162" s="68">
        <f>('RECEITA CAMBIAL (US$ MIL)'!F162*1000)/'VOLUME (SACAS)'!F162</f>
        <v>71.191211164130678</v>
      </c>
      <c r="G162" s="70">
        <f>('RECEITA CAMBIAL (US$ MIL)'!G162*1000)/'VOLUME (SACAS)'!G162</f>
        <v>71.807434506625029</v>
      </c>
      <c r="H162" s="71">
        <f>('RECEITA CAMBIAL (US$ MIL)'!H162*1000)/'VOLUME (SACAS)'!H162</f>
        <v>56.763164974924337</v>
      </c>
      <c r="I162" s="18"/>
    </row>
    <row r="163" spans="1:9" ht="16.5" customHeight="1">
      <c r="A163" s="20">
        <f>'VOLUME (SACAS)'!A163</f>
        <v>37712</v>
      </c>
      <c r="B163" s="68">
        <f>('RECEITA CAMBIAL (US$ MIL)'!B163*1000)/'VOLUME (SACAS)'!B163</f>
        <v>40.896730925641428</v>
      </c>
      <c r="C163" s="68">
        <f>('RECEITA CAMBIAL (US$ MIL)'!C163*1000)/'VOLUME (SACAS)'!C163</f>
        <v>54.666886062366451</v>
      </c>
      <c r="D163" s="69">
        <f>('RECEITA CAMBIAL (US$ MIL)'!D163*1000)/'VOLUME (SACAS)'!D163</f>
        <v>52.869428971890969</v>
      </c>
      <c r="E163" s="68">
        <f>('RECEITA CAMBIAL (US$ MIL)'!E163*1000)/'VOLUME (SACAS)'!E163</f>
        <v>114.93158397890227</v>
      </c>
      <c r="F163" s="68">
        <f>('RECEITA CAMBIAL (US$ MIL)'!F163*1000)/'VOLUME (SACAS)'!F163</f>
        <v>78.635789503382455</v>
      </c>
      <c r="G163" s="70">
        <f>('RECEITA CAMBIAL (US$ MIL)'!G163*1000)/'VOLUME (SACAS)'!G163</f>
        <v>79.697587250090208</v>
      </c>
      <c r="H163" s="71">
        <f>('RECEITA CAMBIAL (US$ MIL)'!H163*1000)/'VOLUME (SACAS)'!H163</f>
        <v>55.554220258720939</v>
      </c>
      <c r="I163" s="18"/>
    </row>
    <row r="164" spans="1:9" ht="16.5" customHeight="1">
      <c r="A164" s="20">
        <f>'VOLUME (SACAS)'!A164</f>
        <v>37742</v>
      </c>
      <c r="B164" s="68">
        <f>('RECEITA CAMBIAL (US$ MIL)'!B164*1000)/'VOLUME (SACAS)'!B164</f>
        <v>41.135291334082133</v>
      </c>
      <c r="C164" s="68">
        <f>('RECEITA CAMBIAL (US$ MIL)'!C164*1000)/'VOLUME (SACAS)'!C164</f>
        <v>57.563893416176803</v>
      </c>
      <c r="D164" s="69">
        <f>('RECEITA CAMBIAL (US$ MIL)'!D164*1000)/'VOLUME (SACAS)'!D164</f>
        <v>54.770856013586119</v>
      </c>
      <c r="E164" s="68">
        <f>('RECEITA CAMBIAL (US$ MIL)'!E164*1000)/'VOLUME (SACAS)'!E164</f>
        <v>67.777390903098208</v>
      </c>
      <c r="F164" s="68">
        <f>('RECEITA CAMBIAL (US$ MIL)'!F164*1000)/'VOLUME (SACAS)'!F164</f>
        <v>75.976292945452343</v>
      </c>
      <c r="G164" s="70">
        <f>('RECEITA CAMBIAL (US$ MIL)'!G164*1000)/'VOLUME (SACAS)'!G164</f>
        <v>75.722533412351339</v>
      </c>
      <c r="H164" s="71">
        <f>('RECEITA CAMBIAL (US$ MIL)'!H164*1000)/'VOLUME (SACAS)'!H164</f>
        <v>57.318910294898828</v>
      </c>
      <c r="I164" s="18"/>
    </row>
    <row r="165" spans="1:9" ht="16.5" customHeight="1">
      <c r="A165" s="20">
        <f>'VOLUME (SACAS)'!A165</f>
        <v>37773</v>
      </c>
      <c r="B165" s="68">
        <f>('RECEITA CAMBIAL (US$ MIL)'!B165*1000)/'VOLUME (SACAS)'!B165</f>
        <v>39.133152377386743</v>
      </c>
      <c r="C165" s="68">
        <f>('RECEITA CAMBIAL (US$ MIL)'!C165*1000)/'VOLUME (SACAS)'!C165</f>
        <v>57.346372478750389</v>
      </c>
      <c r="D165" s="69">
        <f>('RECEITA CAMBIAL (US$ MIL)'!D165*1000)/'VOLUME (SACAS)'!D165</f>
        <v>54.699500670833338</v>
      </c>
      <c r="E165" s="68">
        <f>('RECEITA CAMBIAL (US$ MIL)'!E165*1000)/'VOLUME (SACAS)'!E165</f>
        <v>105.99327154772936</v>
      </c>
      <c r="F165" s="68">
        <f>('RECEITA CAMBIAL (US$ MIL)'!F165*1000)/'VOLUME (SACAS)'!F165</f>
        <v>77.446462192432023</v>
      </c>
      <c r="G165" s="70">
        <f>('RECEITA CAMBIAL (US$ MIL)'!G165*1000)/'VOLUME (SACAS)'!G165</f>
        <v>77.812894072002351</v>
      </c>
      <c r="H165" s="71">
        <f>('RECEITA CAMBIAL (US$ MIL)'!H165*1000)/'VOLUME (SACAS)'!H165</f>
        <v>57.911935832281706</v>
      </c>
      <c r="I165" s="18"/>
    </row>
    <row r="166" spans="1:9" ht="16.5" customHeight="1">
      <c r="A166" s="20">
        <f>'VOLUME (SACAS)'!A166</f>
        <v>37803</v>
      </c>
      <c r="B166" s="68">
        <f>('RECEITA CAMBIAL (US$ MIL)'!B166*1000)/'VOLUME (SACAS)'!B166</f>
        <v>38.911052786788559</v>
      </c>
      <c r="C166" s="68">
        <f>('RECEITA CAMBIAL (US$ MIL)'!C166*1000)/'VOLUME (SACAS)'!C166</f>
        <v>56.837621410019032</v>
      </c>
      <c r="D166" s="69">
        <f>('RECEITA CAMBIAL (US$ MIL)'!D166*1000)/'VOLUME (SACAS)'!D166</f>
        <v>54.195026368447138</v>
      </c>
      <c r="E166" s="68">
        <f>('RECEITA CAMBIAL (US$ MIL)'!E166*1000)/'VOLUME (SACAS)'!E166</f>
        <v>83.119797346551962</v>
      </c>
      <c r="F166" s="68">
        <f>('RECEITA CAMBIAL (US$ MIL)'!F166*1000)/'VOLUME (SACAS)'!F166</f>
        <v>80.539200202274216</v>
      </c>
      <c r="G166" s="70">
        <f>('RECEITA CAMBIAL (US$ MIL)'!G166*1000)/'VOLUME (SACAS)'!G166</f>
        <v>80.608058555476333</v>
      </c>
      <c r="H166" s="71">
        <f>('RECEITA CAMBIAL (US$ MIL)'!H166*1000)/'VOLUME (SACAS)'!H166</f>
        <v>57.970599719897237</v>
      </c>
      <c r="I166" s="18"/>
    </row>
    <row r="167" spans="1:9" ht="16.5" customHeight="1">
      <c r="A167" s="20">
        <f>'VOLUME (SACAS)'!A167</f>
        <v>37834</v>
      </c>
      <c r="B167" s="68">
        <f>('RECEITA CAMBIAL (US$ MIL)'!B167*1000)/'VOLUME (SACAS)'!B167</f>
        <v>40.308417345485978</v>
      </c>
      <c r="C167" s="68">
        <f>('RECEITA CAMBIAL (US$ MIL)'!C167*1000)/'VOLUME (SACAS)'!C167</f>
        <v>58.395121635879072</v>
      </c>
      <c r="D167" s="69">
        <f>('RECEITA CAMBIAL (US$ MIL)'!D167*1000)/'VOLUME (SACAS)'!D167</f>
        <v>55.869607541920608</v>
      </c>
      <c r="E167" s="68">
        <f>('RECEITA CAMBIAL (US$ MIL)'!E167*1000)/'VOLUME (SACAS)'!E167</f>
        <v>143.85812868632706</v>
      </c>
      <c r="F167" s="68">
        <f>('RECEITA CAMBIAL (US$ MIL)'!F167*1000)/'VOLUME (SACAS)'!F167</f>
        <v>82.161561741328285</v>
      </c>
      <c r="G167" s="70">
        <f>('RECEITA CAMBIAL (US$ MIL)'!G167*1000)/'VOLUME (SACAS)'!G167</f>
        <v>83.235857861100882</v>
      </c>
      <c r="H167" s="71">
        <f>('RECEITA CAMBIAL (US$ MIL)'!H167*1000)/'VOLUME (SACAS)'!H167</f>
        <v>58.90784044293823</v>
      </c>
      <c r="I167" s="18"/>
    </row>
    <row r="168" spans="1:9" ht="16.5" customHeight="1">
      <c r="A168" s="20">
        <f>'VOLUME (SACAS)'!A168</f>
        <v>37865</v>
      </c>
      <c r="B168" s="68">
        <f>('RECEITA CAMBIAL (US$ MIL)'!B168*1000)/'VOLUME (SACAS)'!B168</f>
        <v>44.251494782831202</v>
      </c>
      <c r="C168" s="68">
        <f>('RECEITA CAMBIAL (US$ MIL)'!C168*1000)/'VOLUME (SACAS)'!C168</f>
        <v>61.078555171151429</v>
      </c>
      <c r="D168" s="69">
        <f>('RECEITA CAMBIAL (US$ MIL)'!D168*1000)/'VOLUME (SACAS)'!D168</f>
        <v>59.51653394997512</v>
      </c>
      <c r="E168" s="68">
        <f>('RECEITA CAMBIAL (US$ MIL)'!E168*1000)/'VOLUME (SACAS)'!E168</f>
        <v>82.925392843969007</v>
      </c>
      <c r="F168" s="68">
        <f>('RECEITA CAMBIAL (US$ MIL)'!F168*1000)/'VOLUME (SACAS)'!F168</f>
        <v>82.633683839740527</v>
      </c>
      <c r="G168" s="70">
        <f>('RECEITA CAMBIAL (US$ MIL)'!G168*1000)/'VOLUME (SACAS)'!G168</f>
        <v>82.643399161363419</v>
      </c>
      <c r="H168" s="71">
        <f>('RECEITA CAMBIAL (US$ MIL)'!H168*1000)/'VOLUME (SACAS)'!H168</f>
        <v>61.759773112866412</v>
      </c>
      <c r="I168" s="18"/>
    </row>
    <row r="169" spans="1:9" ht="16.5" customHeight="1">
      <c r="A169" s="20">
        <f>'VOLUME (SACAS)'!A169</f>
        <v>37895</v>
      </c>
      <c r="B169" s="68">
        <f>('RECEITA CAMBIAL (US$ MIL)'!B169*1000)/'VOLUME (SACAS)'!B169</f>
        <v>44.911259908123377</v>
      </c>
      <c r="C169" s="68">
        <f>('RECEITA CAMBIAL (US$ MIL)'!C169*1000)/'VOLUME (SACAS)'!C169</f>
        <v>63.579698168031051</v>
      </c>
      <c r="D169" s="69">
        <f>('RECEITA CAMBIAL (US$ MIL)'!D169*1000)/'VOLUME (SACAS)'!D169</f>
        <v>62.022751833408613</v>
      </c>
      <c r="E169" s="68">
        <f>('RECEITA CAMBIAL (US$ MIL)'!E169*1000)/'VOLUME (SACAS)'!E169</f>
        <v>120.45190630048467</v>
      </c>
      <c r="F169" s="68">
        <f>('RECEITA CAMBIAL (US$ MIL)'!F169*1000)/'VOLUME (SACAS)'!F169</f>
        <v>88.457405992067962</v>
      </c>
      <c r="G169" s="70">
        <f>('RECEITA CAMBIAL (US$ MIL)'!G169*1000)/'VOLUME (SACAS)'!G169</f>
        <v>88.8735695229187</v>
      </c>
      <c r="H169" s="71">
        <f>('RECEITA CAMBIAL (US$ MIL)'!H169*1000)/'VOLUME (SACAS)'!H169</f>
        <v>64.754142125590747</v>
      </c>
      <c r="I169" s="18"/>
    </row>
    <row r="170" spans="1:9" ht="16.5" customHeight="1">
      <c r="A170" s="20">
        <f>'VOLUME (SACAS)'!A170</f>
        <v>37926</v>
      </c>
      <c r="B170" s="68">
        <f>('RECEITA CAMBIAL (US$ MIL)'!B170*1000)/'VOLUME (SACAS)'!B170</f>
        <v>46.815142912711991</v>
      </c>
      <c r="C170" s="68">
        <f>('RECEITA CAMBIAL (US$ MIL)'!C170*1000)/'VOLUME (SACAS)'!C170</f>
        <v>62.60083285053404</v>
      </c>
      <c r="D170" s="69">
        <f>('RECEITA CAMBIAL (US$ MIL)'!D170*1000)/'VOLUME (SACAS)'!D170</f>
        <v>61.505718443767172</v>
      </c>
      <c r="E170" s="68">
        <f>('RECEITA CAMBIAL (US$ MIL)'!E170*1000)/'VOLUME (SACAS)'!E170</f>
        <v>146.44009174311927</v>
      </c>
      <c r="F170" s="68">
        <f>('RECEITA CAMBIAL (US$ MIL)'!F170*1000)/'VOLUME (SACAS)'!F170</f>
        <v>83.09938991871114</v>
      </c>
      <c r="G170" s="70">
        <f>('RECEITA CAMBIAL (US$ MIL)'!G170*1000)/'VOLUME (SACAS)'!G170</f>
        <v>83.631591351435191</v>
      </c>
      <c r="H170" s="71">
        <f>('RECEITA CAMBIAL (US$ MIL)'!H170*1000)/'VOLUME (SACAS)'!H170</f>
        <v>64.57455742139858</v>
      </c>
      <c r="I170" s="18"/>
    </row>
    <row r="171" spans="1:9" ht="16.5" customHeight="1">
      <c r="A171" s="20">
        <f>'VOLUME (SACAS)'!A171</f>
        <v>37956</v>
      </c>
      <c r="B171" s="68">
        <f>('RECEITA CAMBIAL (US$ MIL)'!B171*1000)/'VOLUME (SACAS)'!B171</f>
        <v>47.34046046903719</v>
      </c>
      <c r="C171" s="68">
        <f>('RECEITA CAMBIAL (US$ MIL)'!C171*1000)/'VOLUME (SACAS)'!C171</f>
        <v>64.203220115317976</v>
      </c>
      <c r="D171" s="69">
        <f>('RECEITA CAMBIAL (US$ MIL)'!D171*1000)/'VOLUME (SACAS)'!D171</f>
        <v>63.631510753816684</v>
      </c>
      <c r="E171" s="68">
        <f>('RECEITA CAMBIAL (US$ MIL)'!E171*1000)/'VOLUME (SACAS)'!E171</f>
        <v>256.13042015903716</v>
      </c>
      <c r="F171" s="68">
        <f>('RECEITA CAMBIAL (US$ MIL)'!F171*1000)/'VOLUME (SACAS)'!F171</f>
        <v>82.918182732949504</v>
      </c>
      <c r="G171" s="70">
        <f>('RECEITA CAMBIAL (US$ MIL)'!G171*1000)/'VOLUME (SACAS)'!G171</f>
        <v>88.725534843817883</v>
      </c>
      <c r="H171" s="71">
        <f>('RECEITA CAMBIAL (US$ MIL)'!H171*1000)/'VOLUME (SACAS)'!H171</f>
        <v>66.519388195189038</v>
      </c>
      <c r="I171" s="18"/>
    </row>
    <row r="172" spans="1:9" ht="16.5" customHeight="1">
      <c r="A172" s="20">
        <f>'VOLUME (SACAS)'!A172</f>
        <v>37987</v>
      </c>
      <c r="B172" s="68">
        <f>('RECEITA CAMBIAL (US$ MIL)'!B172*1000)/'VOLUME (SACAS)'!B172</f>
        <v>49.839117805271655</v>
      </c>
      <c r="C172" s="68">
        <f>('RECEITA CAMBIAL (US$ MIL)'!C172*1000)/'VOLUME (SACAS)'!C172</f>
        <v>64.351191432211067</v>
      </c>
      <c r="D172" s="69">
        <f>('RECEITA CAMBIAL (US$ MIL)'!D172*1000)/'VOLUME (SACAS)'!D172</f>
        <v>64.003507847073351</v>
      </c>
      <c r="E172" s="68">
        <f>('RECEITA CAMBIAL (US$ MIL)'!E172*1000)/'VOLUME (SACAS)'!E172</f>
        <v>146.81440016778524</v>
      </c>
      <c r="F172" s="68">
        <f>('RECEITA CAMBIAL (US$ MIL)'!F172*1000)/'VOLUME (SACAS)'!F172</f>
        <v>90.061481717036997</v>
      </c>
      <c r="G172" s="70">
        <f>('RECEITA CAMBIAL (US$ MIL)'!G172*1000)/'VOLUME (SACAS)'!G172</f>
        <v>90.73215001291743</v>
      </c>
      <c r="H172" s="71">
        <f>('RECEITA CAMBIAL (US$ MIL)'!H172*1000)/'VOLUME (SACAS)'!H172</f>
        <v>66.948120287083739</v>
      </c>
      <c r="I172" s="18"/>
    </row>
    <row r="173" spans="1:9" ht="16.5" customHeight="1">
      <c r="A173" s="20">
        <f>'VOLUME (SACAS)'!A173</f>
        <v>38018</v>
      </c>
      <c r="B173" s="68">
        <f>('RECEITA CAMBIAL (US$ MIL)'!B173*1000)/'VOLUME (SACAS)'!B173</f>
        <v>51.81612095815165</v>
      </c>
      <c r="C173" s="68">
        <f>('RECEITA CAMBIAL (US$ MIL)'!C173*1000)/'VOLUME (SACAS)'!C173</f>
        <v>67.622475282845414</v>
      </c>
      <c r="D173" s="69">
        <f>('RECEITA CAMBIAL (US$ MIL)'!D173*1000)/'VOLUME (SACAS)'!D173</f>
        <v>67.223857952691361</v>
      </c>
      <c r="E173" s="68">
        <f>('RECEITA CAMBIAL (US$ MIL)'!E173*1000)/'VOLUME (SACAS)'!E173</f>
        <v>133.05305943577102</v>
      </c>
      <c r="F173" s="68">
        <f>('RECEITA CAMBIAL (US$ MIL)'!F173*1000)/'VOLUME (SACAS)'!F173</f>
        <v>93.785871622763764</v>
      </c>
      <c r="G173" s="70">
        <f>('RECEITA CAMBIAL (US$ MIL)'!G173*1000)/'VOLUME (SACAS)'!G173</f>
        <v>94.676313206671168</v>
      </c>
      <c r="H173" s="71">
        <f>('RECEITA CAMBIAL (US$ MIL)'!H173*1000)/'VOLUME (SACAS)'!H173</f>
        <v>70.054497886472305</v>
      </c>
      <c r="I173" s="18"/>
    </row>
    <row r="174" spans="1:9" ht="16.5" customHeight="1">
      <c r="A174" s="20">
        <f>'VOLUME (SACAS)'!A174</f>
        <v>38047</v>
      </c>
      <c r="B174" s="68">
        <f>('RECEITA CAMBIAL (US$ MIL)'!B174*1000)/'VOLUME (SACAS)'!B174</f>
        <v>52.622224207153117</v>
      </c>
      <c r="C174" s="68">
        <f>('RECEITA CAMBIAL (US$ MIL)'!C174*1000)/'VOLUME (SACAS)'!C174</f>
        <v>71.900170791738972</v>
      </c>
      <c r="D174" s="69">
        <f>('RECEITA CAMBIAL (US$ MIL)'!D174*1000)/'VOLUME (SACAS)'!D174</f>
        <v>71.41154056000758</v>
      </c>
      <c r="E174" s="68">
        <f>('RECEITA CAMBIAL (US$ MIL)'!E174*1000)/'VOLUME (SACAS)'!E174</f>
        <v>193.16222241559345</v>
      </c>
      <c r="F174" s="68">
        <f>('RECEITA CAMBIAL (US$ MIL)'!F174*1000)/'VOLUME (SACAS)'!F174</f>
        <v>90.056956908313325</v>
      </c>
      <c r="G174" s="70">
        <f>('RECEITA CAMBIAL (US$ MIL)'!G174*1000)/'VOLUME (SACAS)'!G174</f>
        <v>91.954171938223155</v>
      </c>
      <c r="H174" s="71">
        <f>('RECEITA CAMBIAL (US$ MIL)'!H174*1000)/'VOLUME (SACAS)'!H174</f>
        <v>74.025053075431416</v>
      </c>
      <c r="I174" s="18"/>
    </row>
    <row r="175" spans="1:9" ht="16.5" customHeight="1">
      <c r="A175" s="20">
        <f>'VOLUME (SACAS)'!A175</f>
        <v>38078</v>
      </c>
      <c r="B175" s="68">
        <f>('RECEITA CAMBIAL (US$ MIL)'!B175*1000)/'VOLUME (SACAS)'!B175</f>
        <v>50.146124608401003</v>
      </c>
      <c r="C175" s="68">
        <f>('RECEITA CAMBIAL (US$ MIL)'!C175*1000)/'VOLUME (SACAS)'!C175</f>
        <v>73.56233035834417</v>
      </c>
      <c r="D175" s="69">
        <f>('RECEITA CAMBIAL (US$ MIL)'!D175*1000)/'VOLUME (SACAS)'!D175</f>
        <v>73.088975810964683</v>
      </c>
      <c r="E175" s="68">
        <f>('RECEITA CAMBIAL (US$ MIL)'!E175*1000)/'VOLUME (SACAS)'!E175</f>
        <v>140.92591075156577</v>
      </c>
      <c r="F175" s="68">
        <f>('RECEITA CAMBIAL (US$ MIL)'!F175*1000)/'VOLUME (SACAS)'!F175</f>
        <v>94.43198363510453</v>
      </c>
      <c r="G175" s="70">
        <f>('RECEITA CAMBIAL (US$ MIL)'!G175*1000)/'VOLUME (SACAS)'!G175</f>
        <v>95.043874127817091</v>
      </c>
      <c r="H175" s="71">
        <f>('RECEITA CAMBIAL (US$ MIL)'!H175*1000)/'VOLUME (SACAS)'!H175</f>
        <v>76.565783266868351</v>
      </c>
      <c r="I175" s="18"/>
    </row>
    <row r="176" spans="1:9" ht="16.5" customHeight="1">
      <c r="A176" s="20">
        <f>'VOLUME (SACAS)'!A176</f>
        <v>38108</v>
      </c>
      <c r="B176" s="68">
        <f>('RECEITA CAMBIAL (US$ MIL)'!B176*1000)/'VOLUME (SACAS)'!B176</f>
        <v>50.517251321741973</v>
      </c>
      <c r="C176" s="68">
        <f>('RECEITA CAMBIAL (US$ MIL)'!C176*1000)/'VOLUME (SACAS)'!C176</f>
        <v>74.682849833602305</v>
      </c>
      <c r="D176" s="69">
        <f>('RECEITA CAMBIAL (US$ MIL)'!D176*1000)/'VOLUME (SACAS)'!D176</f>
        <v>73.922434947904009</v>
      </c>
      <c r="E176" s="68">
        <f>('RECEITA CAMBIAL (US$ MIL)'!E176*1000)/'VOLUME (SACAS)'!E176</f>
        <v>121.84364123581338</v>
      </c>
      <c r="F176" s="68">
        <f>('RECEITA CAMBIAL (US$ MIL)'!F176*1000)/'VOLUME (SACAS)'!F176</f>
        <v>90.309614684363794</v>
      </c>
      <c r="G176" s="70">
        <f>('RECEITA CAMBIAL (US$ MIL)'!G176*1000)/'VOLUME (SACAS)'!G176</f>
        <v>90.631495520000414</v>
      </c>
      <c r="H176" s="71">
        <f>('RECEITA CAMBIAL (US$ MIL)'!H176*1000)/'VOLUME (SACAS)'!H176</f>
        <v>76.443111691618114</v>
      </c>
      <c r="I176" s="18"/>
    </row>
    <row r="177" spans="1:9" ht="16.5" customHeight="1">
      <c r="A177" s="20">
        <f>'VOLUME (SACAS)'!A177</f>
        <v>38139</v>
      </c>
      <c r="B177" s="68">
        <f>('RECEITA CAMBIAL (US$ MIL)'!B177*1000)/'VOLUME (SACAS)'!B177</f>
        <v>49.020353815902666</v>
      </c>
      <c r="C177" s="68">
        <f>('RECEITA CAMBIAL (US$ MIL)'!C177*1000)/'VOLUME (SACAS)'!C177</f>
        <v>75.356801225753529</v>
      </c>
      <c r="D177" s="69">
        <f>('RECEITA CAMBIAL (US$ MIL)'!D177*1000)/'VOLUME (SACAS)'!D177</f>
        <v>74.153476199620854</v>
      </c>
      <c r="E177" s="68">
        <f>('RECEITA CAMBIAL (US$ MIL)'!E177*1000)/'VOLUME (SACAS)'!E177</f>
        <v>102.55420573827851</v>
      </c>
      <c r="F177" s="68">
        <f>('RECEITA CAMBIAL (US$ MIL)'!F177*1000)/'VOLUME (SACAS)'!F177</f>
        <v>90.127449149231737</v>
      </c>
      <c r="G177" s="70">
        <f>('RECEITA CAMBIAL (US$ MIL)'!G177*1000)/'VOLUME (SACAS)'!G177</f>
        <v>90.190621916797966</v>
      </c>
      <c r="H177" s="71">
        <f>('RECEITA CAMBIAL (US$ MIL)'!H177*1000)/'VOLUME (SACAS)'!H177</f>
        <v>76.339724440622959</v>
      </c>
      <c r="I177" s="18"/>
    </row>
    <row r="178" spans="1:9" ht="16.5" customHeight="1">
      <c r="A178" s="20">
        <f>'VOLUME (SACAS)'!A178</f>
        <v>38169</v>
      </c>
      <c r="B178" s="68">
        <f>('RECEITA CAMBIAL (US$ MIL)'!B178*1000)/'VOLUME (SACAS)'!B178</f>
        <v>48.006017850839598</v>
      </c>
      <c r="C178" s="68">
        <f>('RECEITA CAMBIAL (US$ MIL)'!C178*1000)/'VOLUME (SACAS)'!C178</f>
        <v>79.638829443005136</v>
      </c>
      <c r="D178" s="69">
        <f>('RECEITA CAMBIAL (US$ MIL)'!D178*1000)/'VOLUME (SACAS)'!D178</f>
        <v>77.775870952222562</v>
      </c>
      <c r="E178" s="68">
        <f>('RECEITA CAMBIAL (US$ MIL)'!E178*1000)/'VOLUME (SACAS)'!E178</f>
        <v>130.93540493569691</v>
      </c>
      <c r="F178" s="68">
        <f>('RECEITA CAMBIAL (US$ MIL)'!F178*1000)/'VOLUME (SACAS)'!F178</f>
        <v>90.133967995532444</v>
      </c>
      <c r="G178" s="70">
        <f>('RECEITA CAMBIAL (US$ MIL)'!G178*1000)/'VOLUME (SACAS)'!G178</f>
        <v>90.513837166715348</v>
      </c>
      <c r="H178" s="71">
        <f>('RECEITA CAMBIAL (US$ MIL)'!H178*1000)/'VOLUME (SACAS)'!H178</f>
        <v>79.751243369123443</v>
      </c>
      <c r="I178" s="18"/>
    </row>
    <row r="179" spans="1:9" ht="16.5" customHeight="1">
      <c r="A179" s="20">
        <f>'VOLUME (SACAS)'!A179</f>
        <v>38200</v>
      </c>
      <c r="B179" s="68">
        <f>('RECEITA CAMBIAL (US$ MIL)'!B179*1000)/'VOLUME (SACAS)'!B179</f>
        <v>43.711856243314699</v>
      </c>
      <c r="C179" s="68">
        <f>('RECEITA CAMBIAL (US$ MIL)'!C179*1000)/'VOLUME (SACAS)'!C179</f>
        <v>74.138216681947995</v>
      </c>
      <c r="D179" s="69">
        <f>('RECEITA CAMBIAL (US$ MIL)'!D179*1000)/'VOLUME (SACAS)'!D179</f>
        <v>72.686131969022227</v>
      </c>
      <c r="E179" s="68">
        <f>('RECEITA CAMBIAL (US$ MIL)'!E179*1000)/'VOLUME (SACAS)'!E179</f>
        <v>135.08264222503161</v>
      </c>
      <c r="F179" s="68">
        <f>('RECEITA CAMBIAL (US$ MIL)'!F179*1000)/'VOLUME (SACAS)'!F179</f>
        <v>88.094775460475873</v>
      </c>
      <c r="G179" s="70">
        <f>('RECEITA CAMBIAL (US$ MIL)'!G179*1000)/'VOLUME (SACAS)'!G179</f>
        <v>88.460500382226996</v>
      </c>
      <c r="H179" s="71">
        <f>('RECEITA CAMBIAL (US$ MIL)'!H179*1000)/'VOLUME (SACAS)'!H179</f>
        <v>74.705707192712111</v>
      </c>
      <c r="I179" s="18"/>
    </row>
    <row r="180" spans="1:9" ht="16.5" customHeight="1">
      <c r="A180" s="20">
        <f>'VOLUME (SACAS)'!A180</f>
        <v>38231</v>
      </c>
      <c r="B180" s="68">
        <f>('RECEITA CAMBIAL (US$ MIL)'!B180*1000)/'VOLUME (SACAS)'!B180</f>
        <v>46.516162330852723</v>
      </c>
      <c r="C180" s="68">
        <f>('RECEITA CAMBIAL (US$ MIL)'!C180*1000)/'VOLUME (SACAS)'!C180</f>
        <v>73.699557981437636</v>
      </c>
      <c r="D180" s="69">
        <f>('RECEITA CAMBIAL (US$ MIL)'!D180*1000)/'VOLUME (SACAS)'!D180</f>
        <v>72.670346523665103</v>
      </c>
      <c r="E180" s="68">
        <f>('RECEITA CAMBIAL (US$ MIL)'!E180*1000)/'VOLUME (SACAS)'!E180</f>
        <v>216.50069393718044</v>
      </c>
      <c r="F180" s="68">
        <f>('RECEITA CAMBIAL (US$ MIL)'!F180*1000)/'VOLUME (SACAS)'!F180</f>
        <v>90.912570767491673</v>
      </c>
      <c r="G180" s="70">
        <f>('RECEITA CAMBIAL (US$ MIL)'!G180*1000)/'VOLUME (SACAS)'!G180</f>
        <v>91.613109744315324</v>
      </c>
      <c r="H180" s="71">
        <f>('RECEITA CAMBIAL (US$ MIL)'!H180*1000)/'VOLUME (SACAS)'!H180</f>
        <v>74.660648289899754</v>
      </c>
      <c r="I180" s="18"/>
    </row>
    <row r="181" spans="1:9" ht="16.5" customHeight="1">
      <c r="A181" s="20">
        <f>'VOLUME (SACAS)'!A181</f>
        <v>38261</v>
      </c>
      <c r="B181" s="68">
        <f>('RECEITA CAMBIAL (US$ MIL)'!B181*1000)/'VOLUME (SACAS)'!B181</f>
        <v>49.091481807399475</v>
      </c>
      <c r="C181" s="68">
        <f>('RECEITA CAMBIAL (US$ MIL)'!C181*1000)/'VOLUME (SACAS)'!C181</f>
        <v>76.925066419514778</v>
      </c>
      <c r="D181" s="69">
        <f>('RECEITA CAMBIAL (US$ MIL)'!D181*1000)/'VOLUME (SACAS)'!D181</f>
        <v>76.301901288798121</v>
      </c>
      <c r="E181" s="68">
        <f>('RECEITA CAMBIAL (US$ MIL)'!E181*1000)/'VOLUME (SACAS)'!E181</f>
        <v>232.44622263053131</v>
      </c>
      <c r="F181" s="68">
        <f>('RECEITA CAMBIAL (US$ MIL)'!F181*1000)/'VOLUME (SACAS)'!F181</f>
        <v>94.390205944735385</v>
      </c>
      <c r="G181" s="70">
        <f>('RECEITA CAMBIAL (US$ MIL)'!G181*1000)/'VOLUME (SACAS)'!G181</f>
        <v>98.29960543765759</v>
      </c>
      <c r="H181" s="71">
        <f>('RECEITA CAMBIAL (US$ MIL)'!H181*1000)/'VOLUME (SACAS)'!H181</f>
        <v>78.279505923482219</v>
      </c>
      <c r="I181" s="18"/>
    </row>
    <row r="182" spans="1:9" ht="16.5" customHeight="1">
      <c r="A182" s="20">
        <f>'VOLUME (SACAS)'!A182</f>
        <v>38292</v>
      </c>
      <c r="B182" s="68">
        <f>('RECEITA CAMBIAL (US$ MIL)'!B182*1000)/'VOLUME (SACAS)'!B182</f>
        <v>50.892157403691819</v>
      </c>
      <c r="C182" s="68">
        <f>('RECEITA CAMBIAL (US$ MIL)'!C182*1000)/'VOLUME (SACAS)'!C182</f>
        <v>78.838841180587394</v>
      </c>
      <c r="D182" s="69">
        <f>('RECEITA CAMBIAL (US$ MIL)'!D182*1000)/'VOLUME (SACAS)'!D182</f>
        <v>78.358317306386169</v>
      </c>
      <c r="E182" s="68">
        <f>('RECEITA CAMBIAL (US$ MIL)'!E182*1000)/'VOLUME (SACAS)'!E182</f>
        <v>162.34225746268658</v>
      </c>
      <c r="F182" s="68">
        <f>('RECEITA CAMBIAL (US$ MIL)'!F182*1000)/'VOLUME (SACAS)'!F182</f>
        <v>83.878956397696882</v>
      </c>
      <c r="G182" s="70">
        <f>('RECEITA CAMBIAL (US$ MIL)'!G182*1000)/'VOLUME (SACAS)'!G182</f>
        <v>84.38130377644174</v>
      </c>
      <c r="H182" s="71">
        <f>('RECEITA CAMBIAL (US$ MIL)'!H182*1000)/'VOLUME (SACAS)'!H182</f>
        <v>78.946911694171661</v>
      </c>
      <c r="I182" s="18"/>
    </row>
    <row r="183" spans="1:9" ht="16.5" customHeight="1">
      <c r="A183" s="20">
        <f>'VOLUME (SACAS)'!A183</f>
        <v>38322</v>
      </c>
      <c r="B183" s="68">
        <f>('RECEITA CAMBIAL (US$ MIL)'!B183*1000)/'VOLUME (SACAS)'!B183</f>
        <v>51.412529003912958</v>
      </c>
      <c r="C183" s="68">
        <f>('RECEITA CAMBIAL (US$ MIL)'!C183*1000)/'VOLUME (SACAS)'!C183</f>
        <v>84.385339098620207</v>
      </c>
      <c r="D183" s="69">
        <f>('RECEITA CAMBIAL (US$ MIL)'!D183*1000)/'VOLUME (SACAS)'!D183</f>
        <v>83.617548036403008</v>
      </c>
      <c r="E183" s="68">
        <f>('RECEITA CAMBIAL (US$ MIL)'!E183*1000)/'VOLUME (SACAS)'!E183</f>
        <v>176.56047115675022</v>
      </c>
      <c r="F183" s="68">
        <f>('RECEITA CAMBIAL (US$ MIL)'!F183*1000)/'VOLUME (SACAS)'!F183</f>
        <v>90.168546807824043</v>
      </c>
      <c r="G183" s="70">
        <f>('RECEITA CAMBIAL (US$ MIL)'!G183*1000)/'VOLUME (SACAS)'!G183</f>
        <v>91.053889007846479</v>
      </c>
      <c r="H183" s="71">
        <f>('RECEITA CAMBIAL (US$ MIL)'!H183*1000)/'VOLUME (SACAS)'!H183</f>
        <v>84.467900737298109</v>
      </c>
      <c r="I183" s="18"/>
    </row>
    <row r="184" spans="1:9" ht="16.5" customHeight="1">
      <c r="A184" s="20">
        <f>'VOLUME (SACAS)'!A184</f>
        <v>38353</v>
      </c>
      <c r="B184" s="68">
        <f>('RECEITA CAMBIAL (US$ MIL)'!B184*1000)/'VOLUME (SACAS)'!B184</f>
        <v>52.775354893410857</v>
      </c>
      <c r="C184" s="68">
        <f>('RECEITA CAMBIAL (US$ MIL)'!C184*1000)/'VOLUME (SACAS)'!C184</f>
        <v>91.681074188289386</v>
      </c>
      <c r="D184" s="69">
        <f>('RECEITA CAMBIAL (US$ MIL)'!D184*1000)/'VOLUME (SACAS)'!D184</f>
        <v>91.359309987137664</v>
      </c>
      <c r="E184" s="68">
        <f>('RECEITA CAMBIAL (US$ MIL)'!E184*1000)/'VOLUME (SACAS)'!E184</f>
        <v>198.32262182077491</v>
      </c>
      <c r="F184" s="68">
        <f>('RECEITA CAMBIAL (US$ MIL)'!F184*1000)/'VOLUME (SACAS)'!F184</f>
        <v>92.452355142948292</v>
      </c>
      <c r="G184" s="70">
        <f>('RECEITA CAMBIAL (US$ MIL)'!G184*1000)/'VOLUME (SACAS)'!G184</f>
        <v>94.108467869995323</v>
      </c>
      <c r="H184" s="71">
        <f>('RECEITA CAMBIAL (US$ MIL)'!H184*1000)/'VOLUME (SACAS)'!H184</f>
        <v>91.685670967366278</v>
      </c>
      <c r="I184" s="18"/>
    </row>
    <row r="185" spans="1:9" ht="16.5" customHeight="1">
      <c r="A185" s="20">
        <f>'VOLUME (SACAS)'!A185</f>
        <v>38384</v>
      </c>
      <c r="B185" s="68">
        <f>('RECEITA CAMBIAL (US$ MIL)'!B185*1000)/'VOLUME (SACAS)'!B185</f>
        <v>56.080693231097982</v>
      </c>
      <c r="C185" s="68">
        <f>('RECEITA CAMBIAL (US$ MIL)'!C185*1000)/'VOLUME (SACAS)'!C185</f>
        <v>97.466946546995402</v>
      </c>
      <c r="D185" s="69">
        <f>('RECEITA CAMBIAL (US$ MIL)'!D185*1000)/'VOLUME (SACAS)'!D185</f>
        <v>96.626983925827801</v>
      </c>
      <c r="E185" s="68">
        <f>('RECEITA CAMBIAL (US$ MIL)'!E185*1000)/'VOLUME (SACAS)'!E185</f>
        <v>196.72673531026908</v>
      </c>
      <c r="F185" s="68">
        <f>('RECEITA CAMBIAL (US$ MIL)'!F185*1000)/'VOLUME (SACAS)'!F185</f>
        <v>100.47838082329395</v>
      </c>
      <c r="G185" s="70">
        <f>('RECEITA CAMBIAL (US$ MIL)'!G185*1000)/'VOLUME (SACAS)'!G185</f>
        <v>101.87003383488347</v>
      </c>
      <c r="H185" s="71">
        <f>('RECEITA CAMBIAL (US$ MIL)'!H185*1000)/'VOLUME (SACAS)'!H185</f>
        <v>97.35269152296226</v>
      </c>
      <c r="I185" s="18"/>
    </row>
    <row r="186" spans="1:9" ht="16.5" customHeight="1">
      <c r="A186" s="20">
        <f>'VOLUME (SACAS)'!A186</f>
        <v>38412</v>
      </c>
      <c r="B186" s="68">
        <f>('RECEITA CAMBIAL (US$ MIL)'!B186*1000)/'VOLUME (SACAS)'!B186</f>
        <v>58.783082748469397</v>
      </c>
      <c r="C186" s="68">
        <f>('RECEITA CAMBIAL (US$ MIL)'!C186*1000)/'VOLUME (SACAS)'!C186</f>
        <v>109.6203019447872</v>
      </c>
      <c r="D186" s="69">
        <f>('RECEITA CAMBIAL (US$ MIL)'!D186*1000)/'VOLUME (SACAS)'!D186</f>
        <v>108.66678842178085</v>
      </c>
      <c r="E186" s="68">
        <f>('RECEITA CAMBIAL (US$ MIL)'!E186*1000)/'VOLUME (SACAS)'!E186</f>
        <v>332.33878310086919</v>
      </c>
      <c r="F186" s="68">
        <f>('RECEITA CAMBIAL (US$ MIL)'!F186*1000)/'VOLUME (SACAS)'!F186</f>
        <v>99.168189793201648</v>
      </c>
      <c r="G186" s="70">
        <f>('RECEITA CAMBIAL (US$ MIL)'!G186*1000)/'VOLUME (SACAS)'!G186</f>
        <v>102.76939897674774</v>
      </c>
      <c r="H186" s="71">
        <f>('RECEITA CAMBIAL (US$ MIL)'!H186*1000)/'VOLUME (SACAS)'!H186</f>
        <v>107.99683949071941</v>
      </c>
      <c r="I186" s="18"/>
    </row>
    <row r="187" spans="1:9" ht="16.5" customHeight="1">
      <c r="A187" s="20">
        <f>'VOLUME (SACAS)'!A187</f>
        <v>38443</v>
      </c>
      <c r="B187" s="68">
        <f>('RECEITA CAMBIAL (US$ MIL)'!B187*1000)/'VOLUME (SACAS)'!B187</f>
        <v>60.832391858095583</v>
      </c>
      <c r="C187" s="68">
        <f>('RECEITA CAMBIAL (US$ MIL)'!C187*1000)/'VOLUME (SACAS)'!C187</f>
        <v>121.26309558553577</v>
      </c>
      <c r="D187" s="69">
        <f>('RECEITA CAMBIAL (US$ MIL)'!D187*1000)/'VOLUME (SACAS)'!D187</f>
        <v>119.7842245395032</v>
      </c>
      <c r="E187" s="68">
        <f>('RECEITA CAMBIAL (US$ MIL)'!E187*1000)/'VOLUME (SACAS)'!E187</f>
        <v>161.87464047252183</v>
      </c>
      <c r="F187" s="68">
        <f>('RECEITA CAMBIAL (US$ MIL)'!F187*1000)/'VOLUME (SACAS)'!F187</f>
        <v>103.06133937770701</v>
      </c>
      <c r="G187" s="70">
        <f>('RECEITA CAMBIAL (US$ MIL)'!G187*1000)/'VOLUME (SACAS)'!G187</f>
        <v>103.91217626794</v>
      </c>
      <c r="H187" s="71">
        <f>('RECEITA CAMBIAL (US$ MIL)'!H187*1000)/'VOLUME (SACAS)'!H187</f>
        <v>117.68357739691915</v>
      </c>
      <c r="I187" s="18"/>
    </row>
    <row r="188" spans="1:9" ht="16.5" customHeight="1">
      <c r="A188" s="20">
        <f>'VOLUME (SACAS)'!A188</f>
        <v>38473</v>
      </c>
      <c r="B188" s="68">
        <f>('RECEITA CAMBIAL (US$ MIL)'!B188*1000)/'VOLUME (SACAS)'!B188</f>
        <v>63.442327179849244</v>
      </c>
      <c r="C188" s="68">
        <f>('RECEITA CAMBIAL (US$ MIL)'!C188*1000)/'VOLUME (SACAS)'!C188</f>
        <v>121.31871889712322</v>
      </c>
      <c r="D188" s="69">
        <f>('RECEITA CAMBIAL (US$ MIL)'!D188*1000)/'VOLUME (SACAS)'!D188</f>
        <v>118.37841383122711</v>
      </c>
      <c r="E188" s="68">
        <f>('RECEITA CAMBIAL (US$ MIL)'!E188*1000)/'VOLUME (SACAS)'!E188</f>
        <v>283.98753979739507</v>
      </c>
      <c r="F188" s="68">
        <f>('RECEITA CAMBIAL (US$ MIL)'!F188*1000)/'VOLUME (SACAS)'!F188</f>
        <v>101.36080067658138</v>
      </c>
      <c r="G188" s="70">
        <f>('RECEITA CAMBIAL (US$ MIL)'!G188*1000)/'VOLUME (SACAS)'!G188</f>
        <v>104.10385003722934</v>
      </c>
      <c r="H188" s="71">
        <f>('RECEITA CAMBIAL (US$ MIL)'!H188*1000)/'VOLUME (SACAS)'!H188</f>
        <v>116.05776036022397</v>
      </c>
      <c r="I188" s="18"/>
    </row>
    <row r="189" spans="1:9" ht="16.5" customHeight="1">
      <c r="A189" s="20">
        <f>'VOLUME (SACAS)'!A189</f>
        <v>38504</v>
      </c>
      <c r="B189" s="68">
        <f>('RECEITA CAMBIAL (US$ MIL)'!B189*1000)/'VOLUME (SACAS)'!B189</f>
        <v>67.685022522522516</v>
      </c>
      <c r="C189" s="68">
        <f>('RECEITA CAMBIAL (US$ MIL)'!C189*1000)/'VOLUME (SACAS)'!C189</f>
        <v>121.49865210041214</v>
      </c>
      <c r="D189" s="69">
        <f>('RECEITA CAMBIAL (US$ MIL)'!D189*1000)/'VOLUME (SACAS)'!D189</f>
        <v>116.61839347219899</v>
      </c>
      <c r="E189" s="68">
        <f>('RECEITA CAMBIAL (US$ MIL)'!E189*1000)/'VOLUME (SACAS)'!E189</f>
        <v>191.34572837476887</v>
      </c>
      <c r="F189" s="68">
        <f>('RECEITA CAMBIAL (US$ MIL)'!F189*1000)/'VOLUME (SACAS)'!F189</f>
        <v>109.71967957868682</v>
      </c>
      <c r="G189" s="70">
        <f>('RECEITA CAMBIAL (US$ MIL)'!G189*1000)/'VOLUME (SACAS)'!G189</f>
        <v>111.186953052429</v>
      </c>
      <c r="H189" s="71">
        <f>('RECEITA CAMBIAL (US$ MIL)'!H189*1000)/'VOLUME (SACAS)'!H189</f>
        <v>115.90373353374</v>
      </c>
      <c r="I189" s="18"/>
    </row>
    <row r="190" spans="1:9" ht="16.5" customHeight="1">
      <c r="A190" s="20">
        <f>'VOLUME (SACAS)'!A190</f>
        <v>38534</v>
      </c>
      <c r="B190" s="68">
        <f>('RECEITA CAMBIAL (US$ MIL)'!B190*1000)/'VOLUME (SACAS)'!B190</f>
        <v>71.640743219991421</v>
      </c>
      <c r="C190" s="68">
        <f>('RECEITA CAMBIAL (US$ MIL)'!C190*1000)/'VOLUME (SACAS)'!C190</f>
        <v>123.00795826530819</v>
      </c>
      <c r="D190" s="69">
        <f>('RECEITA CAMBIAL (US$ MIL)'!D190*1000)/'VOLUME (SACAS)'!D190</f>
        <v>116.36334642346664</v>
      </c>
      <c r="E190" s="68">
        <f>('RECEITA CAMBIAL (US$ MIL)'!E190*1000)/'VOLUME (SACAS)'!E190</f>
        <v>206.08850594451783</v>
      </c>
      <c r="F190" s="68">
        <f>('RECEITA CAMBIAL (US$ MIL)'!F190*1000)/'VOLUME (SACAS)'!F190</f>
        <v>109.20485648658052</v>
      </c>
      <c r="G190" s="70">
        <f>('RECEITA CAMBIAL (US$ MIL)'!G190*1000)/'VOLUME (SACAS)'!G190</f>
        <v>111.35776544399501</v>
      </c>
      <c r="H190" s="71">
        <f>('RECEITA CAMBIAL (US$ MIL)'!H190*1000)/'VOLUME (SACAS)'!H190</f>
        <v>115.50238312916069</v>
      </c>
      <c r="I190" s="18"/>
    </row>
    <row r="191" spans="1:9" ht="16.5" customHeight="1">
      <c r="A191" s="20">
        <f>'VOLUME (SACAS)'!A191</f>
        <v>38565</v>
      </c>
      <c r="B191" s="68">
        <f>('RECEITA CAMBIAL (US$ MIL)'!B191*1000)/'VOLUME (SACAS)'!B191</f>
        <v>69.648203302553995</v>
      </c>
      <c r="C191" s="68">
        <f>('RECEITA CAMBIAL (US$ MIL)'!C191*1000)/'VOLUME (SACAS)'!C191</f>
        <v>119.90399675205197</v>
      </c>
      <c r="D191" s="69">
        <f>('RECEITA CAMBIAL (US$ MIL)'!D191*1000)/'VOLUME (SACAS)'!D191</f>
        <v>115.30739508758873</v>
      </c>
      <c r="E191" s="68">
        <f>('RECEITA CAMBIAL (US$ MIL)'!E191*1000)/'VOLUME (SACAS)'!E191</f>
        <v>205.98808943089429</v>
      </c>
      <c r="F191" s="68">
        <f>('RECEITA CAMBIAL (US$ MIL)'!F191*1000)/'VOLUME (SACAS)'!F191</f>
        <v>112.18284185385276</v>
      </c>
      <c r="G191" s="70">
        <f>('RECEITA CAMBIAL (US$ MIL)'!G191*1000)/'VOLUME (SACAS)'!G191</f>
        <v>113.57027056787261</v>
      </c>
      <c r="H191" s="71">
        <f>('RECEITA CAMBIAL (US$ MIL)'!H191*1000)/'VOLUME (SACAS)'!H191</f>
        <v>115.09807872739133</v>
      </c>
      <c r="I191" s="18"/>
    </row>
    <row r="192" spans="1:9" ht="16.5" customHeight="1">
      <c r="A192" s="20">
        <f>'VOLUME (SACAS)'!A192</f>
        <v>38596</v>
      </c>
      <c r="B192" s="68">
        <f>('RECEITA CAMBIAL (US$ MIL)'!B192*1000)/'VOLUME (SACAS)'!B192</f>
        <v>66.546798789442107</v>
      </c>
      <c r="C192" s="68">
        <f>('RECEITA CAMBIAL (US$ MIL)'!C192*1000)/'VOLUME (SACAS)'!C192</f>
        <v>117.65148165911356</v>
      </c>
      <c r="D192" s="69">
        <f>('RECEITA CAMBIAL (US$ MIL)'!D192*1000)/'VOLUME (SACAS)'!D192</f>
        <v>115.17340671472896</v>
      </c>
      <c r="E192" s="68">
        <f>('RECEITA CAMBIAL (US$ MIL)'!E192*1000)/'VOLUME (SACAS)'!E192</f>
        <v>214.45574522949974</v>
      </c>
      <c r="F192" s="68">
        <f>('RECEITA CAMBIAL (US$ MIL)'!F192*1000)/'VOLUME (SACAS)'!F192</f>
        <v>118.88268956416475</v>
      </c>
      <c r="G192" s="70">
        <f>('RECEITA CAMBIAL (US$ MIL)'!G192*1000)/'VOLUME (SACAS)'!G192</f>
        <v>120.97333033013946</v>
      </c>
      <c r="H192" s="71">
        <f>('RECEITA CAMBIAL (US$ MIL)'!H192*1000)/'VOLUME (SACAS)'!H192</f>
        <v>115.99339847749773</v>
      </c>
      <c r="I192" s="18"/>
    </row>
    <row r="193" spans="1:9" ht="16.5" customHeight="1">
      <c r="A193" s="20">
        <f>'VOLUME (SACAS)'!A193</f>
        <v>38626</v>
      </c>
      <c r="B193" s="68">
        <f>('RECEITA CAMBIAL (US$ MIL)'!B193*1000)/'VOLUME (SACAS)'!B193</f>
        <v>68.023209697627024</v>
      </c>
      <c r="C193" s="68">
        <f>('RECEITA CAMBIAL (US$ MIL)'!C193*1000)/'VOLUME (SACAS)'!C193</f>
        <v>116.49899767305828</v>
      </c>
      <c r="D193" s="69">
        <f>('RECEITA CAMBIAL (US$ MIL)'!D193*1000)/'VOLUME (SACAS)'!D193</f>
        <v>113.77556984619166</v>
      </c>
      <c r="E193" s="68">
        <f>('RECEITA CAMBIAL (US$ MIL)'!E193*1000)/'VOLUME (SACAS)'!E193</f>
        <v>225.78707347919564</v>
      </c>
      <c r="F193" s="68">
        <f>('RECEITA CAMBIAL (US$ MIL)'!F193*1000)/'VOLUME (SACAS)'!F193</f>
        <v>117.93399812265635</v>
      </c>
      <c r="G193" s="70">
        <f>('RECEITA CAMBIAL (US$ MIL)'!G193*1000)/'VOLUME (SACAS)'!G193</f>
        <v>120.96591975688779</v>
      </c>
      <c r="H193" s="71">
        <f>('RECEITA CAMBIAL (US$ MIL)'!H193*1000)/'VOLUME (SACAS)'!H193</f>
        <v>114.70117106165091</v>
      </c>
      <c r="I193" s="18"/>
    </row>
    <row r="194" spans="1:9" ht="16.5" customHeight="1">
      <c r="A194" s="20">
        <f>'VOLUME (SACAS)'!A194</f>
        <v>38657</v>
      </c>
      <c r="B194" s="68">
        <f>('RECEITA CAMBIAL (US$ MIL)'!B194*1000)/'VOLUME (SACAS)'!B194</f>
        <v>71.675509993037636</v>
      </c>
      <c r="C194" s="68">
        <f>('RECEITA CAMBIAL (US$ MIL)'!C194*1000)/'VOLUME (SACAS)'!C194</f>
        <v>115.69847353718971</v>
      </c>
      <c r="D194" s="69">
        <f>('RECEITA CAMBIAL (US$ MIL)'!D194*1000)/'VOLUME (SACAS)'!D194</f>
        <v>113.49503095331073</v>
      </c>
      <c r="E194" s="68">
        <f>('RECEITA CAMBIAL (US$ MIL)'!E194*1000)/'VOLUME (SACAS)'!E194</f>
        <v>206.4383032756717</v>
      </c>
      <c r="F194" s="68">
        <f>('RECEITA CAMBIAL (US$ MIL)'!F194*1000)/'VOLUME (SACAS)'!F194</f>
        <v>117.94224806698347</v>
      </c>
      <c r="G194" s="70">
        <f>('RECEITA CAMBIAL (US$ MIL)'!G194*1000)/'VOLUME (SACAS)'!G194</f>
        <v>118.76074715980359</v>
      </c>
      <c r="H194" s="71">
        <f>('RECEITA CAMBIAL (US$ MIL)'!H194*1000)/'VOLUME (SACAS)'!H194</f>
        <v>114.1840313372079</v>
      </c>
      <c r="I194" s="18"/>
    </row>
    <row r="195" spans="1:9" ht="16.5" customHeight="1">
      <c r="A195" s="20">
        <f>'VOLUME (SACAS)'!A195</f>
        <v>38687</v>
      </c>
      <c r="B195" s="68">
        <f>('RECEITA CAMBIAL (US$ MIL)'!B195*1000)/'VOLUME (SACAS)'!B195</f>
        <v>68.711876830584245</v>
      </c>
      <c r="C195" s="68">
        <f>('RECEITA CAMBIAL (US$ MIL)'!C195*1000)/'VOLUME (SACAS)'!C195</f>
        <v>113.45772449039325</v>
      </c>
      <c r="D195" s="69">
        <f>('RECEITA CAMBIAL (US$ MIL)'!D195*1000)/'VOLUME (SACAS)'!D195</f>
        <v>112.85368412181057</v>
      </c>
      <c r="E195" s="68">
        <f>('RECEITA CAMBIAL (US$ MIL)'!E195*1000)/'VOLUME (SACAS)'!E195</f>
        <v>234.23773812179346</v>
      </c>
      <c r="F195" s="68">
        <f>('RECEITA CAMBIAL (US$ MIL)'!F195*1000)/'VOLUME (SACAS)'!F195</f>
        <v>125.5149116002729</v>
      </c>
      <c r="G195" s="70">
        <f>('RECEITA CAMBIAL (US$ MIL)'!G195*1000)/'VOLUME (SACAS)'!G195</f>
        <v>128.10786607165801</v>
      </c>
      <c r="H195" s="71">
        <f>('RECEITA CAMBIAL (US$ MIL)'!H195*1000)/'VOLUME (SACAS)'!H195</f>
        <v>115.34909833400708</v>
      </c>
      <c r="I195" s="18"/>
    </row>
    <row r="196" spans="1:9" ht="16.5" customHeight="1">
      <c r="A196" s="20">
        <f>'VOLUME (SACAS)'!A196</f>
        <v>38718</v>
      </c>
      <c r="B196" s="68">
        <f>('RECEITA CAMBIAL (US$ MIL)'!B196*1000)/'VOLUME (SACAS)'!B196</f>
        <v>71.11789209261687</v>
      </c>
      <c r="C196" s="68">
        <f>('RECEITA CAMBIAL (US$ MIL)'!C196*1000)/'VOLUME (SACAS)'!C196</f>
        <v>113.2061739861842</v>
      </c>
      <c r="D196" s="69">
        <f>('RECEITA CAMBIAL (US$ MIL)'!D196*1000)/'VOLUME (SACAS)'!D196</f>
        <v>112.50463877106431</v>
      </c>
      <c r="E196" s="68">
        <f>('RECEITA CAMBIAL (US$ MIL)'!E196*1000)/'VOLUME (SACAS)'!E196</f>
        <v>218.37099246231153</v>
      </c>
      <c r="F196" s="68">
        <f>('RECEITA CAMBIAL (US$ MIL)'!F196*1000)/'VOLUME (SACAS)'!F196</f>
        <v>123.11506607205678</v>
      </c>
      <c r="G196" s="70">
        <f>('RECEITA CAMBIAL (US$ MIL)'!G196*1000)/'VOLUME (SACAS)'!G196</f>
        <v>126.19282027348699</v>
      </c>
      <c r="H196" s="71">
        <f>('RECEITA CAMBIAL (US$ MIL)'!H196*1000)/'VOLUME (SACAS)'!H196</f>
        <v>113.80137699624194</v>
      </c>
      <c r="I196" s="18"/>
    </row>
    <row r="197" spans="1:9" ht="16.5" customHeight="1">
      <c r="A197" s="20">
        <f>'VOLUME (SACAS)'!A197</f>
        <v>38749</v>
      </c>
      <c r="B197" s="68">
        <f>('RECEITA CAMBIAL (US$ MIL)'!B197*1000)/'VOLUME (SACAS)'!B197</f>
        <v>81.438660757195493</v>
      </c>
      <c r="C197" s="68">
        <f>('RECEITA CAMBIAL (US$ MIL)'!C197*1000)/'VOLUME (SACAS)'!C197</f>
        <v>122.78147507240818</v>
      </c>
      <c r="D197" s="69">
        <f>('RECEITA CAMBIAL (US$ MIL)'!D197*1000)/'VOLUME (SACAS)'!D197</f>
        <v>121.83937889763244</v>
      </c>
      <c r="E197" s="68">
        <f>('RECEITA CAMBIAL (US$ MIL)'!E197*1000)/'VOLUME (SACAS)'!E197</f>
        <v>232.59993711732582</v>
      </c>
      <c r="F197" s="68">
        <f>('RECEITA CAMBIAL (US$ MIL)'!F197*1000)/'VOLUME (SACAS)'!F197</f>
        <v>126.42480852173878</v>
      </c>
      <c r="G197" s="70">
        <f>('RECEITA CAMBIAL (US$ MIL)'!G197*1000)/'VOLUME (SACAS)'!G197</f>
        <v>129.64678596818572</v>
      </c>
      <c r="H197" s="71">
        <f>('RECEITA CAMBIAL (US$ MIL)'!H197*1000)/'VOLUME (SACAS)'!H197</f>
        <v>122.68308294585592</v>
      </c>
      <c r="I197" s="18"/>
    </row>
    <row r="198" spans="1:9" ht="16.5" customHeight="1">
      <c r="A198" s="20">
        <f>'VOLUME (SACAS)'!A198</f>
        <v>38777</v>
      </c>
      <c r="B198" s="68">
        <f>('RECEITA CAMBIAL (US$ MIL)'!B198*1000)/'VOLUME (SACAS)'!B198</f>
        <v>85.020375792945941</v>
      </c>
      <c r="C198" s="68">
        <f>('RECEITA CAMBIAL (US$ MIL)'!C198*1000)/'VOLUME (SACAS)'!C198</f>
        <v>124.28057968688753</v>
      </c>
      <c r="D198" s="69">
        <f>('RECEITA CAMBIAL (US$ MIL)'!D198*1000)/'VOLUME (SACAS)'!D198</f>
        <v>123.45929100605493</v>
      </c>
      <c r="E198" s="68">
        <f>('RECEITA CAMBIAL (US$ MIL)'!E198*1000)/'VOLUME (SACAS)'!E198</f>
        <v>244.54079023141733</v>
      </c>
      <c r="F198" s="68">
        <f>('RECEITA CAMBIAL (US$ MIL)'!F198*1000)/'VOLUME (SACAS)'!F198</f>
        <v>136.04931558181892</v>
      </c>
      <c r="G198" s="70">
        <f>('RECEITA CAMBIAL (US$ MIL)'!G198*1000)/'VOLUME (SACAS)'!G198</f>
        <v>140.09313030370004</v>
      </c>
      <c r="H198" s="71">
        <f>('RECEITA CAMBIAL (US$ MIL)'!H198*1000)/'VOLUME (SACAS)'!H198</f>
        <v>125.41886432527332</v>
      </c>
      <c r="I198" s="18"/>
    </row>
    <row r="199" spans="1:9" ht="16.5" customHeight="1">
      <c r="A199" s="20">
        <f>'VOLUME (SACAS)'!A199</f>
        <v>38808</v>
      </c>
      <c r="B199" s="68">
        <f>('RECEITA CAMBIAL (US$ MIL)'!B199*1000)/'VOLUME (SACAS)'!B199</f>
        <v>94.294531787363653</v>
      </c>
      <c r="C199" s="68">
        <f>('RECEITA CAMBIAL (US$ MIL)'!C199*1000)/'VOLUME (SACAS)'!C199</f>
        <v>121.17647581881083</v>
      </c>
      <c r="D199" s="69">
        <f>('RECEITA CAMBIAL (US$ MIL)'!D199*1000)/'VOLUME (SACAS)'!D199</f>
        <v>120.82725850202068</v>
      </c>
      <c r="E199" s="68">
        <f>('RECEITA CAMBIAL (US$ MIL)'!E199*1000)/'VOLUME (SACAS)'!E199</f>
        <v>242.72949950131471</v>
      </c>
      <c r="F199" s="68">
        <f>('RECEITA CAMBIAL (US$ MIL)'!F199*1000)/'VOLUME (SACAS)'!F199</f>
        <v>127.69065471609498</v>
      </c>
      <c r="G199" s="70">
        <f>('RECEITA CAMBIAL (US$ MIL)'!G199*1000)/'VOLUME (SACAS)'!G199</f>
        <v>132.48919718160707</v>
      </c>
      <c r="H199" s="71">
        <f>('RECEITA CAMBIAL (US$ MIL)'!H199*1000)/'VOLUME (SACAS)'!H199</f>
        <v>122.51111046794196</v>
      </c>
      <c r="I199" s="18"/>
    </row>
    <row r="200" spans="1:9" ht="16.5" customHeight="1">
      <c r="A200" s="20">
        <f>'VOLUME (SACAS)'!A200</f>
        <v>38838</v>
      </c>
      <c r="B200" s="68">
        <f>('RECEITA CAMBIAL (US$ MIL)'!B200*1000)/'VOLUME (SACAS)'!B200</f>
        <v>79.209020074141421</v>
      </c>
      <c r="C200" s="68">
        <f>('RECEITA CAMBIAL (US$ MIL)'!C200*1000)/'VOLUME (SACAS)'!C200</f>
        <v>122.248430667009</v>
      </c>
      <c r="D200" s="69">
        <f>('RECEITA CAMBIAL (US$ MIL)'!D200*1000)/'VOLUME (SACAS)'!D200</f>
        <v>120.66015272219677</v>
      </c>
      <c r="E200" s="68">
        <f>('RECEITA CAMBIAL (US$ MIL)'!E200*1000)/'VOLUME (SACAS)'!E200</f>
        <v>249.68331149282807</v>
      </c>
      <c r="F200" s="68">
        <f>('RECEITA CAMBIAL (US$ MIL)'!F200*1000)/'VOLUME (SACAS)'!F200</f>
        <v>133.81936276942901</v>
      </c>
      <c r="G200" s="70">
        <f>('RECEITA CAMBIAL (US$ MIL)'!G200*1000)/'VOLUME (SACAS)'!G200</f>
        <v>140.34015966034804</v>
      </c>
      <c r="H200" s="71">
        <f>('RECEITA CAMBIAL (US$ MIL)'!H200*1000)/'VOLUME (SACAS)'!H200</f>
        <v>123.30699101837878</v>
      </c>
      <c r="I200" s="18"/>
    </row>
    <row r="201" spans="1:9" ht="16.5" customHeight="1">
      <c r="A201" s="20">
        <f>'VOLUME (SACAS)'!A201</f>
        <v>38869</v>
      </c>
      <c r="B201" s="68">
        <f>('RECEITA CAMBIAL (US$ MIL)'!B201*1000)/'VOLUME (SACAS)'!B201</f>
        <v>75.608786411557986</v>
      </c>
      <c r="C201" s="68">
        <f>('RECEITA CAMBIAL (US$ MIL)'!C201*1000)/'VOLUME (SACAS)'!C201</f>
        <v>117.43582483777057</v>
      </c>
      <c r="D201" s="69">
        <f>('RECEITA CAMBIAL (US$ MIL)'!D201*1000)/'VOLUME (SACAS)'!D201</f>
        <v>115.29823071535144</v>
      </c>
      <c r="E201" s="68">
        <f>('RECEITA CAMBIAL (US$ MIL)'!E201*1000)/'VOLUME (SACAS)'!E201</f>
        <v>187.96382988298831</v>
      </c>
      <c r="F201" s="68">
        <f>('RECEITA CAMBIAL (US$ MIL)'!F201*1000)/'VOLUME (SACAS)'!F201</f>
        <v>137.15565096742466</v>
      </c>
      <c r="G201" s="70">
        <f>('RECEITA CAMBIAL (US$ MIL)'!G201*1000)/'VOLUME (SACAS)'!G201</f>
        <v>137.60308367582306</v>
      </c>
      <c r="H201" s="71">
        <f>('RECEITA CAMBIAL (US$ MIL)'!H201*1000)/'VOLUME (SACAS)'!H201</f>
        <v>118.50379471634321</v>
      </c>
      <c r="I201" s="18"/>
    </row>
    <row r="202" spans="1:9" ht="16.5" customHeight="1">
      <c r="A202" s="20">
        <f>'VOLUME (SACAS)'!A202</f>
        <v>38899</v>
      </c>
      <c r="B202" s="68">
        <f>('RECEITA CAMBIAL (US$ MIL)'!B202*1000)/'VOLUME (SACAS)'!B202</f>
        <v>75.580766044258951</v>
      </c>
      <c r="C202" s="68">
        <f>('RECEITA CAMBIAL (US$ MIL)'!C202*1000)/'VOLUME (SACAS)'!C202</f>
        <v>114.11277271624992</v>
      </c>
      <c r="D202" s="69">
        <f>('RECEITA CAMBIAL (US$ MIL)'!D202*1000)/'VOLUME (SACAS)'!D202</f>
        <v>111.02901927084372</v>
      </c>
      <c r="E202" s="68">
        <f>('RECEITA CAMBIAL (US$ MIL)'!E202*1000)/'VOLUME (SACAS)'!E202</f>
        <v>208.5256778632133</v>
      </c>
      <c r="F202" s="68">
        <f>('RECEITA CAMBIAL (US$ MIL)'!F202*1000)/'VOLUME (SACAS)'!F202</f>
        <v>124.23065645120384</v>
      </c>
      <c r="G202" s="70">
        <f>('RECEITA CAMBIAL (US$ MIL)'!G202*1000)/'VOLUME (SACAS)'!G202</f>
        <v>125.07416308613128</v>
      </c>
      <c r="H202" s="71">
        <f>('RECEITA CAMBIAL (US$ MIL)'!H202*1000)/'VOLUME (SACAS)'!H202</f>
        <v>112.90209600565122</v>
      </c>
      <c r="I202" s="18"/>
    </row>
    <row r="203" spans="1:9" ht="16.5" customHeight="1">
      <c r="A203" s="20">
        <f>'VOLUME (SACAS)'!A203</f>
        <v>38930</v>
      </c>
      <c r="B203" s="68">
        <f>('RECEITA CAMBIAL (US$ MIL)'!B203*1000)/'VOLUME (SACAS)'!B203</f>
        <v>79.895544402329861</v>
      </c>
      <c r="C203" s="68">
        <f>('RECEITA CAMBIAL (US$ MIL)'!C203*1000)/'VOLUME (SACAS)'!C203</f>
        <v>116.78255404517478</v>
      </c>
      <c r="D203" s="69">
        <f>('RECEITA CAMBIAL (US$ MIL)'!D203*1000)/'VOLUME (SACAS)'!D203</f>
        <v>114.01479366719303</v>
      </c>
      <c r="E203" s="68">
        <f>('RECEITA CAMBIAL (US$ MIL)'!E203*1000)/'VOLUME (SACAS)'!E203</f>
        <v>199.59608508192011</v>
      </c>
      <c r="F203" s="68">
        <f>('RECEITA CAMBIAL (US$ MIL)'!F203*1000)/'VOLUME (SACAS)'!F203</f>
        <v>133.69605425197159</v>
      </c>
      <c r="G203" s="70">
        <f>('RECEITA CAMBIAL (US$ MIL)'!G203*1000)/'VOLUME (SACAS)'!G203</f>
        <v>134.43000909175311</v>
      </c>
      <c r="H203" s="71">
        <f>('RECEITA CAMBIAL (US$ MIL)'!H203*1000)/'VOLUME (SACAS)'!H203</f>
        <v>116.29085753189</v>
      </c>
      <c r="I203" s="18"/>
    </row>
    <row r="204" spans="1:9" ht="16.5" customHeight="1">
      <c r="A204" s="20">
        <f>'VOLUME (SACAS)'!A204</f>
        <v>38961</v>
      </c>
      <c r="B204" s="68">
        <f>('RECEITA CAMBIAL (US$ MIL)'!B204*1000)/'VOLUME (SACAS)'!B204</f>
        <v>81.286945453601831</v>
      </c>
      <c r="C204" s="68">
        <f>('RECEITA CAMBIAL (US$ MIL)'!C204*1000)/'VOLUME (SACAS)'!C204</f>
        <v>120.14183913643525</v>
      </c>
      <c r="D204" s="69">
        <f>('RECEITA CAMBIAL (US$ MIL)'!D204*1000)/'VOLUME (SACAS)'!D204</f>
        <v>116.91493998831058</v>
      </c>
      <c r="E204" s="68">
        <f>('RECEITA CAMBIAL (US$ MIL)'!E204*1000)/'VOLUME (SACAS)'!E204</f>
        <v>230.38833454651331</v>
      </c>
      <c r="F204" s="68">
        <f>('RECEITA CAMBIAL (US$ MIL)'!F204*1000)/'VOLUME (SACAS)'!F204</f>
        <v>134.47637248766648</v>
      </c>
      <c r="G204" s="70">
        <f>('RECEITA CAMBIAL (US$ MIL)'!G204*1000)/'VOLUME (SACAS)'!G204</f>
        <v>137.79330591119859</v>
      </c>
      <c r="H204" s="71">
        <f>('RECEITA CAMBIAL (US$ MIL)'!H204*1000)/'VOLUME (SACAS)'!H204</f>
        <v>118.56141293960188</v>
      </c>
      <c r="I204" s="18"/>
    </row>
    <row r="205" spans="1:9" ht="16.5" customHeight="1">
      <c r="A205" s="20">
        <f>'VOLUME (SACAS)'!A205</f>
        <v>38991</v>
      </c>
      <c r="B205" s="68">
        <f>('RECEITA CAMBIAL (US$ MIL)'!B205*1000)/'VOLUME (SACAS)'!B205</f>
        <v>87.750099061112522</v>
      </c>
      <c r="C205" s="68">
        <f>('RECEITA CAMBIAL (US$ MIL)'!C205*1000)/'VOLUME (SACAS)'!C205</f>
        <v>121.31442001748252</v>
      </c>
      <c r="D205" s="69">
        <f>('RECEITA CAMBIAL (US$ MIL)'!D205*1000)/'VOLUME (SACAS)'!D205</f>
        <v>118.13663346717343</v>
      </c>
      <c r="E205" s="68">
        <f>('RECEITA CAMBIAL (US$ MIL)'!E205*1000)/'VOLUME (SACAS)'!E205</f>
        <v>252.15146418929649</v>
      </c>
      <c r="F205" s="68">
        <f>('RECEITA CAMBIAL (US$ MIL)'!F205*1000)/'VOLUME (SACAS)'!F205</f>
        <v>138.05412043037759</v>
      </c>
      <c r="G205" s="70">
        <f>('RECEITA CAMBIAL (US$ MIL)'!G205*1000)/'VOLUME (SACAS)'!G205</f>
        <v>141.18793548049413</v>
      </c>
      <c r="H205" s="71">
        <f>('RECEITA CAMBIAL (US$ MIL)'!H205*1000)/'VOLUME (SACAS)'!H205</f>
        <v>120.03641382796042</v>
      </c>
      <c r="I205" s="18"/>
    </row>
    <row r="206" spans="1:9" ht="16.5" customHeight="1">
      <c r="A206" s="20">
        <f>'VOLUME (SACAS)'!A206</f>
        <v>39022</v>
      </c>
      <c r="B206" s="68">
        <f>('RECEITA CAMBIAL (US$ MIL)'!B206*1000)/'VOLUME (SACAS)'!B206</f>
        <v>90.69826823820047</v>
      </c>
      <c r="C206" s="68">
        <f>('RECEITA CAMBIAL (US$ MIL)'!C206*1000)/'VOLUME (SACAS)'!C206</f>
        <v>122.24165548465221</v>
      </c>
      <c r="D206" s="69">
        <f>('RECEITA CAMBIAL (US$ MIL)'!D206*1000)/'VOLUME (SACAS)'!D206</f>
        <v>119.36240090827823</v>
      </c>
      <c r="E206" s="68">
        <f>('RECEITA CAMBIAL (US$ MIL)'!E206*1000)/'VOLUME (SACAS)'!E206</f>
        <v>246.68151926481747</v>
      </c>
      <c r="F206" s="68">
        <f>('RECEITA CAMBIAL (US$ MIL)'!F206*1000)/'VOLUME (SACAS)'!F206</f>
        <v>131.17039830048407</v>
      </c>
      <c r="G206" s="70">
        <f>('RECEITA CAMBIAL (US$ MIL)'!G206*1000)/'VOLUME (SACAS)'!G206</f>
        <v>136.11450920743525</v>
      </c>
      <c r="H206" s="71">
        <f>('RECEITA CAMBIAL (US$ MIL)'!H206*1000)/'VOLUME (SACAS)'!H206</f>
        <v>120.90524565493747</v>
      </c>
      <c r="I206" s="18"/>
    </row>
    <row r="207" spans="1:9" ht="16.5" customHeight="1">
      <c r="A207" s="20">
        <f>'VOLUME (SACAS)'!A207</f>
        <v>39052</v>
      </c>
      <c r="B207" s="68">
        <f>('RECEITA CAMBIAL (US$ MIL)'!B207*1000)/'VOLUME (SACAS)'!B207</f>
        <v>97.411548148148157</v>
      </c>
      <c r="C207" s="68">
        <f>('RECEITA CAMBIAL (US$ MIL)'!C207*1000)/'VOLUME (SACAS)'!C207</f>
        <v>129.47236399249087</v>
      </c>
      <c r="D207" s="69">
        <f>('RECEITA CAMBIAL (US$ MIL)'!D207*1000)/'VOLUME (SACAS)'!D207</f>
        <v>128.23709233142131</v>
      </c>
      <c r="E207" s="68">
        <f>('RECEITA CAMBIAL (US$ MIL)'!E207*1000)/'VOLUME (SACAS)'!E207</f>
        <v>220.11842978816335</v>
      </c>
      <c r="F207" s="68">
        <f>('RECEITA CAMBIAL (US$ MIL)'!F207*1000)/'VOLUME (SACAS)'!F207</f>
        <v>126.55960350896764</v>
      </c>
      <c r="G207" s="70">
        <f>('RECEITA CAMBIAL (US$ MIL)'!G207*1000)/'VOLUME (SACAS)'!G207</f>
        <v>127.80066896104196</v>
      </c>
      <c r="H207" s="71">
        <f>('RECEITA CAMBIAL (US$ MIL)'!H207*1000)/'VOLUME (SACAS)'!H207</f>
        <v>128.18324821678058</v>
      </c>
      <c r="I207" s="18"/>
    </row>
    <row r="208" spans="1:9" ht="16.5" customHeight="1">
      <c r="A208" s="20">
        <f>'VOLUME (SACAS)'!A208</f>
        <v>39083</v>
      </c>
      <c r="B208" s="68">
        <f>('RECEITA CAMBIAL (US$ MIL)'!B208*1000)/'VOLUME (SACAS)'!B208</f>
        <v>95.77226679774644</v>
      </c>
      <c r="C208" s="68">
        <f>('RECEITA CAMBIAL (US$ MIL)'!C208*1000)/'VOLUME (SACAS)'!C208</f>
        <v>136.16621465037289</v>
      </c>
      <c r="D208" s="69">
        <f>('RECEITA CAMBIAL (US$ MIL)'!D208*1000)/'VOLUME (SACAS)'!D208</f>
        <v>135.14651139949021</v>
      </c>
      <c r="E208" s="68">
        <f>('RECEITA CAMBIAL (US$ MIL)'!E208*1000)/'VOLUME (SACAS)'!E208</f>
        <v>213.80299196085284</v>
      </c>
      <c r="F208" s="68">
        <f>('RECEITA CAMBIAL (US$ MIL)'!F208*1000)/'VOLUME (SACAS)'!F208</f>
        <v>131.74995066943066</v>
      </c>
      <c r="G208" s="70">
        <f>('RECEITA CAMBIAL (US$ MIL)'!G208*1000)/'VOLUME (SACAS)'!G208</f>
        <v>132.65459986049936</v>
      </c>
      <c r="H208" s="71">
        <f>('RECEITA CAMBIAL (US$ MIL)'!H208*1000)/'VOLUME (SACAS)'!H208</f>
        <v>134.87190598816889</v>
      </c>
      <c r="I208" s="18"/>
    </row>
    <row r="209" spans="1:9" ht="16.5" customHeight="1">
      <c r="A209" s="20">
        <f>'VOLUME (SACAS)'!A209</f>
        <v>39114</v>
      </c>
      <c r="B209" s="68">
        <f>('RECEITA CAMBIAL (US$ MIL)'!B209*1000)/'VOLUME (SACAS)'!B209</f>
        <v>108.0193226305403</v>
      </c>
      <c r="C209" s="68">
        <f>('RECEITA CAMBIAL (US$ MIL)'!C209*1000)/'VOLUME (SACAS)'!C209</f>
        <v>134.63769059465361</v>
      </c>
      <c r="D209" s="69">
        <f>('RECEITA CAMBIAL (US$ MIL)'!D209*1000)/'VOLUME (SACAS)'!D209</f>
        <v>134.37524338278484</v>
      </c>
      <c r="E209" s="68">
        <f>('RECEITA CAMBIAL (US$ MIL)'!E209*1000)/'VOLUME (SACAS)'!E209</f>
        <v>208.1455809417665</v>
      </c>
      <c r="F209" s="68">
        <f>('RECEITA CAMBIAL (US$ MIL)'!F209*1000)/'VOLUME (SACAS)'!F209</f>
        <v>138.13728332132172</v>
      </c>
      <c r="G209" s="70">
        <f>('RECEITA CAMBIAL (US$ MIL)'!G209*1000)/'VOLUME (SACAS)'!G209</f>
        <v>139.21781253494112</v>
      </c>
      <c r="H209" s="71">
        <f>('RECEITA CAMBIAL (US$ MIL)'!H209*1000)/'VOLUME (SACAS)'!H209</f>
        <v>134.90288863315067</v>
      </c>
      <c r="I209" s="18"/>
    </row>
    <row r="210" spans="1:9" ht="16.5" customHeight="1">
      <c r="A210" s="20">
        <f>'VOLUME (SACAS)'!A210</f>
        <v>39142</v>
      </c>
      <c r="B210" s="68">
        <f>('RECEITA CAMBIAL (US$ MIL)'!B210*1000)/'VOLUME (SACAS)'!B210</f>
        <v>114.35420486302542</v>
      </c>
      <c r="C210" s="68">
        <f>('RECEITA CAMBIAL (US$ MIL)'!C210*1000)/'VOLUME (SACAS)'!C210</f>
        <v>135.51444204692757</v>
      </c>
      <c r="D210" s="69">
        <f>('RECEITA CAMBIAL (US$ MIL)'!D210*1000)/'VOLUME (SACAS)'!D210</f>
        <v>134.99789200362355</v>
      </c>
      <c r="E210" s="68">
        <f>('RECEITA CAMBIAL (US$ MIL)'!E210*1000)/'VOLUME (SACAS)'!E210</f>
        <v>230.69453701015968</v>
      </c>
      <c r="F210" s="68">
        <f>('RECEITA CAMBIAL (US$ MIL)'!F210*1000)/'VOLUME (SACAS)'!F210</f>
        <v>146.64718981248379</v>
      </c>
      <c r="G210" s="70">
        <f>('RECEITA CAMBIAL (US$ MIL)'!G210*1000)/'VOLUME (SACAS)'!G210</f>
        <v>147.73730012913717</v>
      </c>
      <c r="H210" s="71">
        <f>('RECEITA CAMBIAL (US$ MIL)'!H210*1000)/'VOLUME (SACAS)'!H210</f>
        <v>136.39589333515119</v>
      </c>
      <c r="I210" s="18"/>
    </row>
    <row r="211" spans="1:9" ht="16.5" customHeight="1">
      <c r="A211" s="20">
        <f>'VOLUME (SACAS)'!A211</f>
        <v>39173</v>
      </c>
      <c r="B211" s="68">
        <f>('RECEITA CAMBIAL (US$ MIL)'!B211*1000)/'VOLUME (SACAS)'!B211</f>
        <v>107.99596232450683</v>
      </c>
      <c r="C211" s="68">
        <f>('RECEITA CAMBIAL (US$ MIL)'!C211*1000)/'VOLUME (SACAS)'!C211</f>
        <v>133.05557829890304</v>
      </c>
      <c r="D211" s="69">
        <f>('RECEITA CAMBIAL (US$ MIL)'!D211*1000)/'VOLUME (SACAS)'!D211</f>
        <v>132.68441961404466</v>
      </c>
      <c r="E211" s="68">
        <f>('RECEITA CAMBIAL (US$ MIL)'!E211*1000)/'VOLUME (SACAS)'!E211</f>
        <v>232.98354653022068</v>
      </c>
      <c r="F211" s="68">
        <f>('RECEITA CAMBIAL (US$ MIL)'!F211*1000)/'VOLUME (SACAS)'!F211</f>
        <v>145.94043954257</v>
      </c>
      <c r="G211" s="70">
        <f>('RECEITA CAMBIAL (US$ MIL)'!G211*1000)/'VOLUME (SACAS)'!G211</f>
        <v>147.03306446951149</v>
      </c>
      <c r="H211" s="71">
        <f>('RECEITA CAMBIAL (US$ MIL)'!H211*1000)/'VOLUME (SACAS)'!H211</f>
        <v>134.34792667035259</v>
      </c>
      <c r="I211" s="18"/>
    </row>
    <row r="212" spans="1:9" ht="16.5" customHeight="1">
      <c r="A212" s="20">
        <f>'VOLUME (SACAS)'!A212</f>
        <v>39203</v>
      </c>
      <c r="B212" s="68">
        <f>('RECEITA CAMBIAL (US$ MIL)'!B212*1000)/'VOLUME (SACAS)'!B212</f>
        <v>98.382623316243681</v>
      </c>
      <c r="C212" s="68">
        <f>('RECEITA CAMBIAL (US$ MIL)'!C212*1000)/'VOLUME (SACAS)'!C212</f>
        <v>130.92651643775952</v>
      </c>
      <c r="D212" s="69">
        <f>('RECEITA CAMBIAL (US$ MIL)'!D212*1000)/'VOLUME (SACAS)'!D212</f>
        <v>129.54851755551789</v>
      </c>
      <c r="E212" s="68">
        <f>('RECEITA CAMBIAL (US$ MIL)'!E212*1000)/'VOLUME (SACAS)'!E212</f>
        <v>241.98114489410779</v>
      </c>
      <c r="F212" s="68">
        <f>('RECEITA CAMBIAL (US$ MIL)'!F212*1000)/'VOLUME (SACAS)'!F212</f>
        <v>143.76340389222435</v>
      </c>
      <c r="G212" s="70">
        <f>('RECEITA CAMBIAL (US$ MIL)'!G212*1000)/'VOLUME (SACAS)'!G212</f>
        <v>145.26272659470948</v>
      </c>
      <c r="H212" s="71">
        <f>('RECEITA CAMBIAL (US$ MIL)'!H212*1000)/'VOLUME (SACAS)'!H212</f>
        <v>131.48333172271066</v>
      </c>
      <c r="I212" s="18"/>
    </row>
    <row r="213" spans="1:9" ht="16.5" customHeight="1">
      <c r="A213" s="20">
        <f>'VOLUME (SACAS)'!A213</f>
        <v>39234</v>
      </c>
      <c r="B213" s="68">
        <f>('RECEITA CAMBIAL (US$ MIL)'!B213*1000)/'VOLUME (SACAS)'!B213</f>
        <v>99.284155323920615</v>
      </c>
      <c r="C213" s="68">
        <f>('RECEITA CAMBIAL (US$ MIL)'!C213*1000)/'VOLUME (SACAS)'!C213</f>
        <v>132.47634324558751</v>
      </c>
      <c r="D213" s="69">
        <f>('RECEITA CAMBIAL (US$ MIL)'!D213*1000)/'VOLUME (SACAS)'!D213</f>
        <v>129.86950380658294</v>
      </c>
      <c r="E213" s="68">
        <f>('RECEITA CAMBIAL (US$ MIL)'!E213*1000)/'VOLUME (SACAS)'!E213</f>
        <v>276.77553064699202</v>
      </c>
      <c r="F213" s="68">
        <f>('RECEITA CAMBIAL (US$ MIL)'!F213*1000)/'VOLUME (SACAS)'!F213</f>
        <v>141.15237968339557</v>
      </c>
      <c r="G213" s="70">
        <f>('RECEITA CAMBIAL (US$ MIL)'!G213*1000)/'VOLUME (SACAS)'!G213</f>
        <v>142.78442945732201</v>
      </c>
      <c r="H213" s="71">
        <f>('RECEITA CAMBIAL (US$ MIL)'!H213*1000)/'VOLUME (SACAS)'!H213</f>
        <v>131.67196978557084</v>
      </c>
      <c r="I213" s="18"/>
    </row>
    <row r="214" spans="1:9" ht="16.5" customHeight="1">
      <c r="A214" s="20">
        <f>'VOLUME (SACAS)'!A214</f>
        <v>39264</v>
      </c>
      <c r="B214" s="68">
        <f>('RECEITA CAMBIAL (US$ MIL)'!B214*1000)/'VOLUME (SACAS)'!B214</f>
        <v>107.94407374617151</v>
      </c>
      <c r="C214" s="68">
        <f>('RECEITA CAMBIAL (US$ MIL)'!C214*1000)/'VOLUME (SACAS)'!C214</f>
        <v>132.28241604830311</v>
      </c>
      <c r="D214" s="69">
        <f>('RECEITA CAMBIAL (US$ MIL)'!D214*1000)/'VOLUME (SACAS)'!D214</f>
        <v>129.65195701984686</v>
      </c>
      <c r="E214" s="68">
        <f>('RECEITA CAMBIAL (US$ MIL)'!E214*1000)/'VOLUME (SACAS)'!E214</f>
        <v>245.26297042164884</v>
      </c>
      <c r="F214" s="68">
        <f>('RECEITA CAMBIAL (US$ MIL)'!F214*1000)/'VOLUME (SACAS)'!F214</f>
        <v>146.31282607619377</v>
      </c>
      <c r="G214" s="70">
        <f>('RECEITA CAMBIAL (US$ MIL)'!G214*1000)/'VOLUME (SACAS)'!G214</f>
        <v>147.7511715755482</v>
      </c>
      <c r="H214" s="71">
        <f>('RECEITA CAMBIAL (US$ MIL)'!H214*1000)/'VOLUME (SACAS)'!H214</f>
        <v>132.27672478836729</v>
      </c>
      <c r="I214" s="18"/>
    </row>
    <row r="215" spans="1:9" ht="16.5" customHeight="1">
      <c r="A215" s="20">
        <f>'VOLUME (SACAS)'!A215</f>
        <v>39295</v>
      </c>
      <c r="B215" s="68">
        <f>('RECEITA CAMBIAL (US$ MIL)'!B215*1000)/'VOLUME (SACAS)'!B215</f>
        <v>109.92585487944629</v>
      </c>
      <c r="C215" s="68">
        <f>('RECEITA CAMBIAL (US$ MIL)'!C215*1000)/'VOLUME (SACAS)'!C215</f>
        <v>133.98124295863443</v>
      </c>
      <c r="D215" s="69">
        <f>('RECEITA CAMBIAL (US$ MIL)'!D215*1000)/'VOLUME (SACAS)'!D215</f>
        <v>131.81523800283372</v>
      </c>
      <c r="E215" s="68">
        <f>('RECEITA CAMBIAL (US$ MIL)'!E215*1000)/'VOLUME (SACAS)'!E215</f>
        <v>214.37525747262504</v>
      </c>
      <c r="F215" s="68">
        <f>('RECEITA CAMBIAL (US$ MIL)'!F215*1000)/'VOLUME (SACAS)'!F215</f>
        <v>142.2938863155247</v>
      </c>
      <c r="G215" s="70">
        <f>('RECEITA CAMBIAL (US$ MIL)'!G215*1000)/'VOLUME (SACAS)'!G215</f>
        <v>143.95629590067708</v>
      </c>
      <c r="H215" s="71">
        <f>('RECEITA CAMBIAL (US$ MIL)'!H215*1000)/'VOLUME (SACAS)'!H215</f>
        <v>133.40276444187018</v>
      </c>
      <c r="I215" s="18"/>
    </row>
    <row r="216" spans="1:9" ht="16.5" customHeight="1">
      <c r="A216" s="20">
        <f>'VOLUME (SACAS)'!A216</f>
        <v>39326</v>
      </c>
      <c r="B216" s="68">
        <f>('RECEITA CAMBIAL (US$ MIL)'!B216*1000)/'VOLUME (SACAS)'!B216</f>
        <v>108.66962044248525</v>
      </c>
      <c r="C216" s="68">
        <f>('RECEITA CAMBIAL (US$ MIL)'!C216*1000)/'VOLUME (SACAS)'!C216</f>
        <v>137.64521038435799</v>
      </c>
      <c r="D216" s="69">
        <f>('RECEITA CAMBIAL (US$ MIL)'!D216*1000)/'VOLUME (SACAS)'!D216</f>
        <v>134.42266462975334</v>
      </c>
      <c r="E216" s="68">
        <f>('RECEITA CAMBIAL (US$ MIL)'!E216*1000)/'VOLUME (SACAS)'!E216</f>
        <v>255.49620112144015</v>
      </c>
      <c r="F216" s="68">
        <f>('RECEITA CAMBIAL (US$ MIL)'!F216*1000)/'VOLUME (SACAS)'!F216</f>
        <v>141.5598151106517</v>
      </c>
      <c r="G216" s="70">
        <f>('RECEITA CAMBIAL (US$ MIL)'!G216*1000)/'VOLUME (SACAS)'!G216</f>
        <v>146.51716489682713</v>
      </c>
      <c r="H216" s="71">
        <f>('RECEITA CAMBIAL (US$ MIL)'!H216*1000)/'VOLUME (SACAS)'!H216</f>
        <v>136.09468275801777</v>
      </c>
      <c r="I216" s="18"/>
    </row>
    <row r="217" spans="1:9" ht="16.5" customHeight="1">
      <c r="A217" s="20">
        <f>'VOLUME (SACAS)'!A217</f>
        <v>39356</v>
      </c>
      <c r="B217" s="68">
        <f>('RECEITA CAMBIAL (US$ MIL)'!B217*1000)/'VOLUME (SACAS)'!B217</f>
        <v>117.42238368568694</v>
      </c>
      <c r="C217" s="68">
        <f>('RECEITA CAMBIAL (US$ MIL)'!C217*1000)/'VOLUME (SACAS)'!C217</f>
        <v>144.45843793140531</v>
      </c>
      <c r="D217" s="69">
        <f>('RECEITA CAMBIAL (US$ MIL)'!D217*1000)/'VOLUME (SACAS)'!D217</f>
        <v>141.89903682271094</v>
      </c>
      <c r="E217" s="68">
        <f>('RECEITA CAMBIAL (US$ MIL)'!E217*1000)/'VOLUME (SACAS)'!E217</f>
        <v>256.98257247630249</v>
      </c>
      <c r="F217" s="68">
        <f>('RECEITA CAMBIAL (US$ MIL)'!F217*1000)/'VOLUME (SACAS)'!F217</f>
        <v>155.27814193465196</v>
      </c>
      <c r="G217" s="70">
        <f>('RECEITA CAMBIAL (US$ MIL)'!G217*1000)/'VOLUME (SACAS)'!G217</f>
        <v>160.03287143541041</v>
      </c>
      <c r="H217" s="71">
        <f>('RECEITA CAMBIAL (US$ MIL)'!H217*1000)/'VOLUME (SACAS)'!H217</f>
        <v>143.8758491397017</v>
      </c>
      <c r="I217" s="18"/>
    </row>
    <row r="218" spans="1:9" ht="16.5" customHeight="1">
      <c r="A218" s="20">
        <f>'VOLUME (SACAS)'!A218</f>
        <v>39387</v>
      </c>
      <c r="B218" s="68">
        <f>('RECEITA CAMBIAL (US$ MIL)'!B218*1000)/'VOLUME (SACAS)'!B218</f>
        <v>118.73461006340433</v>
      </c>
      <c r="C218" s="68">
        <f>('RECEITA CAMBIAL (US$ MIL)'!C218*1000)/'VOLUME (SACAS)'!C218</f>
        <v>147.06801757448048</v>
      </c>
      <c r="D218" s="69">
        <f>('RECEITA CAMBIAL (US$ MIL)'!D218*1000)/'VOLUME (SACAS)'!D218</f>
        <v>145.50437748694341</v>
      </c>
      <c r="E218" s="68">
        <f>('RECEITA CAMBIAL (US$ MIL)'!E218*1000)/'VOLUME (SACAS)'!E218</f>
        <v>266.67126383590767</v>
      </c>
      <c r="F218" s="68">
        <f>('RECEITA CAMBIAL (US$ MIL)'!F218*1000)/'VOLUME (SACAS)'!F218</f>
        <v>158.47912763810365</v>
      </c>
      <c r="G218" s="70">
        <f>('RECEITA CAMBIAL (US$ MIL)'!G218*1000)/'VOLUME (SACAS)'!G218</f>
        <v>163.96699777008746</v>
      </c>
      <c r="H218" s="71">
        <f>('RECEITA CAMBIAL (US$ MIL)'!H218*1000)/'VOLUME (SACAS)'!H218</f>
        <v>147.79195212940098</v>
      </c>
      <c r="I218" s="18"/>
    </row>
    <row r="219" spans="1:9" ht="16.5" customHeight="1">
      <c r="A219" s="20">
        <f>'VOLUME (SACAS)'!A219</f>
        <v>39417</v>
      </c>
      <c r="B219" s="68">
        <f>('RECEITA CAMBIAL (US$ MIL)'!B219*1000)/'VOLUME (SACAS)'!B219</f>
        <v>120.95100729639124</v>
      </c>
      <c r="C219" s="68">
        <f>('RECEITA CAMBIAL (US$ MIL)'!C219*1000)/'VOLUME (SACAS)'!C219</f>
        <v>149.47404022826953</v>
      </c>
      <c r="D219" s="69">
        <f>('RECEITA CAMBIAL (US$ MIL)'!D219*1000)/'VOLUME (SACAS)'!D219</f>
        <v>148.77455106129753</v>
      </c>
      <c r="E219" s="68">
        <f>('RECEITA CAMBIAL (US$ MIL)'!E219*1000)/'VOLUME (SACAS)'!E219</f>
        <v>238.7773502722323</v>
      </c>
      <c r="F219" s="68">
        <f>('RECEITA CAMBIAL (US$ MIL)'!F219*1000)/'VOLUME (SACAS)'!F219</f>
        <v>145.95674119999006</v>
      </c>
      <c r="G219" s="70">
        <f>('RECEITA CAMBIAL (US$ MIL)'!G219*1000)/'VOLUME (SACAS)'!G219</f>
        <v>148.43146125744386</v>
      </c>
      <c r="H219" s="71">
        <f>('RECEITA CAMBIAL (US$ MIL)'!H219*1000)/'VOLUME (SACAS)'!H219</f>
        <v>148.73243750880306</v>
      </c>
      <c r="I219" s="18"/>
    </row>
    <row r="220" spans="1:9" ht="16.5" customHeight="1">
      <c r="A220" s="20">
        <f>'VOLUME (SACAS)'!A220</f>
        <v>39448</v>
      </c>
      <c r="B220" s="68">
        <f>('RECEITA CAMBIAL (US$ MIL)'!B220*1000)/'VOLUME (SACAS)'!B220</f>
        <v>126.52328557375647</v>
      </c>
      <c r="C220" s="68">
        <f>('RECEITA CAMBIAL (US$ MIL)'!C220*1000)/'VOLUME (SACAS)'!C220</f>
        <v>153.83282403553474</v>
      </c>
      <c r="D220" s="69">
        <f>('RECEITA CAMBIAL (US$ MIL)'!D220*1000)/'VOLUME (SACAS)'!D220</f>
        <v>153.17535541595529</v>
      </c>
      <c r="E220" s="68">
        <f>('RECEITA CAMBIAL (US$ MIL)'!E220*1000)/'VOLUME (SACAS)'!E220</f>
        <v>251.60374603547515</v>
      </c>
      <c r="F220" s="68">
        <f>('RECEITA CAMBIAL (US$ MIL)'!F220*1000)/'VOLUME (SACAS)'!F220</f>
        <v>165.12902715233636</v>
      </c>
      <c r="G220" s="70">
        <f>('RECEITA CAMBIAL (US$ MIL)'!G220*1000)/'VOLUME (SACAS)'!G220</f>
        <v>167.35190479928983</v>
      </c>
      <c r="H220" s="71">
        <f>('RECEITA CAMBIAL (US$ MIL)'!H220*1000)/'VOLUME (SACAS)'!H220</f>
        <v>155.24036952408264</v>
      </c>
      <c r="I220" s="18"/>
    </row>
    <row r="221" spans="1:9" ht="16.5" customHeight="1">
      <c r="A221" s="20">
        <f>'VOLUME (SACAS)'!A221</f>
        <v>39479</v>
      </c>
      <c r="B221" s="68">
        <f>('RECEITA CAMBIAL (US$ MIL)'!B221*1000)/'VOLUME (SACAS)'!B221</f>
        <v>128.92236103970296</v>
      </c>
      <c r="C221" s="68">
        <f>('RECEITA CAMBIAL (US$ MIL)'!C221*1000)/'VOLUME (SACAS)'!C221</f>
        <v>156.98758730535397</v>
      </c>
      <c r="D221" s="69">
        <f>('RECEITA CAMBIAL (US$ MIL)'!D221*1000)/'VOLUME (SACAS)'!D221</f>
        <v>156.4604346246889</v>
      </c>
      <c r="E221" s="68">
        <f>('RECEITA CAMBIAL (US$ MIL)'!E221*1000)/'VOLUME (SACAS)'!E221</f>
        <v>273.90495127655424</v>
      </c>
      <c r="F221" s="68">
        <f>('RECEITA CAMBIAL (US$ MIL)'!F221*1000)/'VOLUME (SACAS)'!F221</f>
        <v>157.79339176863016</v>
      </c>
      <c r="G221" s="70">
        <f>('RECEITA CAMBIAL (US$ MIL)'!G221*1000)/'VOLUME (SACAS)'!G221</f>
        <v>162.02960565142885</v>
      </c>
      <c r="H221" s="71">
        <f>('RECEITA CAMBIAL (US$ MIL)'!H221*1000)/'VOLUME (SACAS)'!H221</f>
        <v>157.1906587928944</v>
      </c>
      <c r="I221" s="18"/>
    </row>
    <row r="222" spans="1:9" ht="16.5" customHeight="1">
      <c r="A222" s="20">
        <f>'VOLUME (SACAS)'!A222</f>
        <v>39508</v>
      </c>
      <c r="B222" s="68">
        <f>('RECEITA CAMBIAL (US$ MIL)'!B222*1000)/'VOLUME (SACAS)'!B222</f>
        <v>143.53572460167194</v>
      </c>
      <c r="C222" s="68">
        <f>('RECEITA CAMBIAL (US$ MIL)'!C222*1000)/'VOLUME (SACAS)'!C222</f>
        <v>165.95584404329506</v>
      </c>
      <c r="D222" s="69">
        <f>('RECEITA CAMBIAL (US$ MIL)'!D222*1000)/'VOLUME (SACAS)'!D222</f>
        <v>164.2005573872537</v>
      </c>
      <c r="E222" s="68">
        <f>('RECEITA CAMBIAL (US$ MIL)'!E222*1000)/'VOLUME (SACAS)'!E222</f>
        <v>279.28155905765055</v>
      </c>
      <c r="F222" s="68">
        <f>('RECEITA CAMBIAL (US$ MIL)'!F222*1000)/'VOLUME (SACAS)'!F222</f>
        <v>164.99306290331486</v>
      </c>
      <c r="G222" s="70">
        <f>('RECEITA CAMBIAL (US$ MIL)'!G222*1000)/'VOLUME (SACAS)'!G222</f>
        <v>169.43004832154429</v>
      </c>
      <c r="H222" s="71">
        <f>('RECEITA CAMBIAL (US$ MIL)'!H222*1000)/'VOLUME (SACAS)'!H222</f>
        <v>164.91315706013691</v>
      </c>
      <c r="I222" s="18"/>
    </row>
    <row r="223" spans="1:9" ht="16.5" customHeight="1">
      <c r="A223" s="20">
        <f>'VOLUME (SACAS)'!A223</f>
        <v>39539</v>
      </c>
      <c r="B223" s="68">
        <f>('RECEITA CAMBIAL (US$ MIL)'!B223*1000)/'VOLUME (SACAS)'!B223</f>
        <v>141.88518712233929</v>
      </c>
      <c r="C223" s="68">
        <f>('RECEITA CAMBIAL (US$ MIL)'!C223*1000)/'VOLUME (SACAS)'!C223</f>
        <v>165.2969027404734</v>
      </c>
      <c r="D223" s="69">
        <f>('RECEITA CAMBIAL (US$ MIL)'!D223*1000)/'VOLUME (SACAS)'!D223</f>
        <v>163.78359827809211</v>
      </c>
      <c r="E223" s="68">
        <f>('RECEITA CAMBIAL (US$ MIL)'!E223*1000)/'VOLUME (SACAS)'!E223</f>
        <v>275.98583408374606</v>
      </c>
      <c r="F223" s="68">
        <f>('RECEITA CAMBIAL (US$ MIL)'!F223*1000)/'VOLUME (SACAS)'!F223</f>
        <v>176.50784076571964</v>
      </c>
      <c r="G223" s="70">
        <f>('RECEITA CAMBIAL (US$ MIL)'!G223*1000)/'VOLUME (SACAS)'!G223</f>
        <v>179.34352119951998</v>
      </c>
      <c r="H223" s="71">
        <f>('RECEITA CAMBIAL (US$ MIL)'!H223*1000)/'VOLUME (SACAS)'!H223</f>
        <v>165.84748682984127</v>
      </c>
      <c r="I223" s="18"/>
    </row>
    <row r="224" spans="1:9" ht="16.5" customHeight="1">
      <c r="A224" s="20">
        <f>'VOLUME (SACAS)'!A224</f>
        <v>39569</v>
      </c>
      <c r="B224" s="68">
        <f>('RECEITA CAMBIAL (US$ MIL)'!B224*1000)/'VOLUME (SACAS)'!B224</f>
        <v>135.14970142807783</v>
      </c>
      <c r="C224" s="68">
        <f>('RECEITA CAMBIAL (US$ MIL)'!C224*1000)/'VOLUME (SACAS)'!C224</f>
        <v>165.64307533275297</v>
      </c>
      <c r="D224" s="69">
        <f>('RECEITA CAMBIAL (US$ MIL)'!D224*1000)/'VOLUME (SACAS)'!D224</f>
        <v>161.88608175835506</v>
      </c>
      <c r="E224" s="68">
        <f>('RECEITA CAMBIAL (US$ MIL)'!E224*1000)/'VOLUME (SACAS)'!E224</f>
        <v>246.82642889513281</v>
      </c>
      <c r="F224" s="68">
        <f>('RECEITA CAMBIAL (US$ MIL)'!F224*1000)/'VOLUME (SACAS)'!F224</f>
        <v>179.68444494920294</v>
      </c>
      <c r="G224" s="70">
        <f>('RECEITA CAMBIAL (US$ MIL)'!G224*1000)/'VOLUME (SACAS)'!G224</f>
        <v>182.14059565452365</v>
      </c>
      <c r="H224" s="71">
        <f>('RECEITA CAMBIAL (US$ MIL)'!H224*1000)/'VOLUME (SACAS)'!H224</f>
        <v>164.95120049673858</v>
      </c>
      <c r="I224" s="18"/>
    </row>
    <row r="225" spans="1:9" ht="16.5" customHeight="1">
      <c r="A225" s="20">
        <f>'VOLUME (SACAS)'!A225</f>
        <v>39600</v>
      </c>
      <c r="B225" s="68">
        <f>('RECEITA CAMBIAL (US$ MIL)'!B225*1000)/'VOLUME (SACAS)'!B225</f>
        <v>134.30310398643161</v>
      </c>
      <c r="C225" s="68">
        <f>('RECEITA CAMBIAL (US$ MIL)'!C225*1000)/'VOLUME (SACAS)'!C225</f>
        <v>163.8827159388741</v>
      </c>
      <c r="D225" s="69">
        <f>('RECEITA CAMBIAL (US$ MIL)'!D225*1000)/'VOLUME (SACAS)'!D225</f>
        <v>161.23564411109723</v>
      </c>
      <c r="E225" s="68">
        <f>('RECEITA CAMBIAL (US$ MIL)'!E225*1000)/'VOLUME (SACAS)'!E225</f>
        <v>287.04978710822002</v>
      </c>
      <c r="F225" s="68">
        <f>('RECEITA CAMBIAL (US$ MIL)'!F225*1000)/'VOLUME (SACAS)'!F225</f>
        <v>177.99649645362805</v>
      </c>
      <c r="G225" s="70">
        <f>('RECEITA CAMBIAL (US$ MIL)'!G225*1000)/'VOLUME (SACAS)'!G225</f>
        <v>183.38753150888166</v>
      </c>
      <c r="H225" s="71">
        <f>('RECEITA CAMBIAL (US$ MIL)'!H225*1000)/'VOLUME (SACAS)'!H225</f>
        <v>164.52709294730312</v>
      </c>
      <c r="I225" s="18"/>
    </row>
    <row r="226" spans="1:9" ht="16.5" customHeight="1">
      <c r="A226" s="20">
        <f>'VOLUME (SACAS)'!A226</f>
        <v>39630</v>
      </c>
      <c r="B226" s="68">
        <f>('RECEITA CAMBIAL (US$ MIL)'!B226*1000)/'VOLUME (SACAS)'!B226</f>
        <v>134.12133749082125</v>
      </c>
      <c r="C226" s="68">
        <f>('RECEITA CAMBIAL (US$ MIL)'!C226*1000)/'VOLUME (SACAS)'!C226</f>
        <v>164.56116130719965</v>
      </c>
      <c r="D226" s="69">
        <f>('RECEITA CAMBIAL (US$ MIL)'!D226*1000)/'VOLUME (SACAS)'!D226</f>
        <v>159.74145386266696</v>
      </c>
      <c r="E226" s="68">
        <f>('RECEITA CAMBIAL (US$ MIL)'!E226*1000)/'VOLUME (SACAS)'!E226</f>
        <v>281.65915229885059</v>
      </c>
      <c r="F226" s="68">
        <f>('RECEITA CAMBIAL (US$ MIL)'!F226*1000)/'VOLUME (SACAS)'!F226</f>
        <v>181.44628625653877</v>
      </c>
      <c r="G226" s="70">
        <f>('RECEITA CAMBIAL (US$ MIL)'!G226*1000)/'VOLUME (SACAS)'!G226</f>
        <v>185.0783523783177</v>
      </c>
      <c r="H226" s="71">
        <f>('RECEITA CAMBIAL (US$ MIL)'!H226*1000)/'VOLUME (SACAS)'!H226</f>
        <v>163.47046143116424</v>
      </c>
      <c r="I226" s="18"/>
    </row>
    <row r="227" spans="1:9" ht="16.5" customHeight="1">
      <c r="A227" s="20">
        <f>'VOLUME (SACAS)'!A227</f>
        <v>39661</v>
      </c>
      <c r="B227" s="68">
        <f>('RECEITA CAMBIAL (US$ MIL)'!B227*1000)/'VOLUME (SACAS)'!B227</f>
        <v>137.44785867101044</v>
      </c>
      <c r="C227" s="68">
        <f>('RECEITA CAMBIAL (US$ MIL)'!C227*1000)/'VOLUME (SACAS)'!C227</f>
        <v>165.68555715159539</v>
      </c>
      <c r="D227" s="69">
        <f>('RECEITA CAMBIAL (US$ MIL)'!D227*1000)/'VOLUME (SACAS)'!D227</f>
        <v>161.24497052595885</v>
      </c>
      <c r="E227" s="68">
        <f>('RECEITA CAMBIAL (US$ MIL)'!E227*1000)/'VOLUME (SACAS)'!E227</f>
        <v>301.98437394722066</v>
      </c>
      <c r="F227" s="68">
        <f>('RECEITA CAMBIAL (US$ MIL)'!F227*1000)/'VOLUME (SACAS)'!F227</f>
        <v>175.28702029789963</v>
      </c>
      <c r="G227" s="70">
        <f>('RECEITA CAMBIAL (US$ MIL)'!G227*1000)/'VOLUME (SACAS)'!G227</f>
        <v>178.24885328853026</v>
      </c>
      <c r="H227" s="71">
        <f>('RECEITA CAMBIAL (US$ MIL)'!H227*1000)/'VOLUME (SACAS)'!H227</f>
        <v>163.60235896241394</v>
      </c>
      <c r="I227" s="18"/>
    </row>
    <row r="228" spans="1:9" ht="16.5" customHeight="1">
      <c r="A228" s="20">
        <f>'VOLUME (SACAS)'!A228</f>
        <v>39692</v>
      </c>
      <c r="B228" s="68">
        <f>('RECEITA CAMBIAL (US$ MIL)'!B228*1000)/'VOLUME (SACAS)'!B228</f>
        <v>137.72593680833094</v>
      </c>
      <c r="C228" s="68">
        <f>('RECEITA CAMBIAL (US$ MIL)'!C228*1000)/'VOLUME (SACAS)'!C228</f>
        <v>167.86376694844421</v>
      </c>
      <c r="D228" s="69">
        <f>('RECEITA CAMBIAL (US$ MIL)'!D228*1000)/'VOLUME (SACAS)'!D228</f>
        <v>164.31545122447969</v>
      </c>
      <c r="E228" s="68">
        <f>('RECEITA CAMBIAL (US$ MIL)'!E228*1000)/'VOLUME (SACAS)'!E228</f>
        <v>305.62916436736305</v>
      </c>
      <c r="F228" s="68">
        <f>('RECEITA CAMBIAL (US$ MIL)'!F228*1000)/'VOLUME (SACAS)'!F228</f>
        <v>173.29783847755439</v>
      </c>
      <c r="G228" s="70">
        <f>('RECEITA CAMBIAL (US$ MIL)'!G228*1000)/'VOLUME (SACAS)'!G228</f>
        <v>178.94944383654806</v>
      </c>
      <c r="H228" s="71">
        <f>('RECEITA CAMBIAL (US$ MIL)'!H228*1000)/'VOLUME (SACAS)'!H228</f>
        <v>165.76313596306434</v>
      </c>
      <c r="I228" s="18"/>
    </row>
    <row r="229" spans="1:9" ht="16.5" customHeight="1">
      <c r="A229" s="20">
        <f>'VOLUME (SACAS)'!A229</f>
        <v>39722</v>
      </c>
      <c r="B229" s="68">
        <f>('RECEITA CAMBIAL (US$ MIL)'!B229*1000)/'VOLUME (SACAS)'!B229</f>
        <v>126.34179954200629</v>
      </c>
      <c r="C229" s="68">
        <f>('RECEITA CAMBIAL (US$ MIL)'!C229*1000)/'VOLUME (SACAS)'!C229</f>
        <v>163.04886184945434</v>
      </c>
      <c r="D229" s="69">
        <f>('RECEITA CAMBIAL (US$ MIL)'!D229*1000)/'VOLUME (SACAS)'!D229</f>
        <v>160.45368762532524</v>
      </c>
      <c r="E229" s="68">
        <f>('RECEITA CAMBIAL (US$ MIL)'!E229*1000)/'VOLUME (SACAS)'!E229</f>
        <v>280.97958942776495</v>
      </c>
      <c r="F229" s="68">
        <f>('RECEITA CAMBIAL (US$ MIL)'!F229*1000)/'VOLUME (SACAS)'!F229</f>
        <v>190.60345548303616</v>
      </c>
      <c r="G229" s="70">
        <f>('RECEITA CAMBIAL (US$ MIL)'!G229*1000)/'VOLUME (SACAS)'!G229</f>
        <v>194.45320692570027</v>
      </c>
      <c r="H229" s="71">
        <f>('RECEITA CAMBIAL (US$ MIL)'!H229*1000)/'VOLUME (SACAS)'!H229</f>
        <v>163.48467354130483</v>
      </c>
      <c r="I229" s="18"/>
    </row>
    <row r="230" spans="1:9" ht="16.5" customHeight="1">
      <c r="A230" s="20">
        <f>'VOLUME (SACAS)'!A230</f>
        <v>39753</v>
      </c>
      <c r="B230" s="68">
        <f>('RECEITA CAMBIAL (US$ MIL)'!B230*1000)/'VOLUME (SACAS)'!B230</f>
        <v>114.99945464246601</v>
      </c>
      <c r="C230" s="68">
        <f>('RECEITA CAMBIAL (US$ MIL)'!C230*1000)/'VOLUME (SACAS)'!C230</f>
        <v>154.65500437590433</v>
      </c>
      <c r="D230" s="69">
        <f>('RECEITA CAMBIAL (US$ MIL)'!D230*1000)/'VOLUME (SACAS)'!D230</f>
        <v>153.09948021447946</v>
      </c>
      <c r="E230" s="68">
        <f>('RECEITA CAMBIAL (US$ MIL)'!E230*1000)/'VOLUME (SACAS)'!E230</f>
        <v>216.17267083519428</v>
      </c>
      <c r="F230" s="68">
        <f>('RECEITA CAMBIAL (US$ MIL)'!F230*1000)/'VOLUME (SACAS)'!F230</f>
        <v>193.86035851777254</v>
      </c>
      <c r="G230" s="70">
        <f>('RECEITA CAMBIAL (US$ MIL)'!G230*1000)/'VOLUME (SACAS)'!G230</f>
        <v>194.0867229285798</v>
      </c>
      <c r="H230" s="71">
        <f>('RECEITA CAMBIAL (US$ MIL)'!H230*1000)/'VOLUME (SACAS)'!H230</f>
        <v>156.17191720120579</v>
      </c>
      <c r="I230" s="18"/>
    </row>
    <row r="231" spans="1:9" ht="16.5" customHeight="1">
      <c r="A231" s="20">
        <f>'VOLUME (SACAS)'!A231</f>
        <v>39783</v>
      </c>
      <c r="B231" s="68">
        <f>('RECEITA CAMBIAL (US$ MIL)'!B231*1000)/'VOLUME (SACAS)'!B231</f>
        <v>113.21432311692354</v>
      </c>
      <c r="C231" s="68">
        <f>('RECEITA CAMBIAL (US$ MIL)'!C231*1000)/'VOLUME (SACAS)'!C231</f>
        <v>148.64347241744591</v>
      </c>
      <c r="D231" s="69">
        <f>('RECEITA CAMBIAL (US$ MIL)'!D231*1000)/'VOLUME (SACAS)'!D231</f>
        <v>146.81945663098995</v>
      </c>
      <c r="E231" s="68">
        <f>('RECEITA CAMBIAL (US$ MIL)'!E231*1000)/'VOLUME (SACAS)'!E231</f>
        <v>218.61162447257382</v>
      </c>
      <c r="F231" s="68">
        <f>('RECEITA CAMBIAL (US$ MIL)'!F231*1000)/'VOLUME (SACAS)'!F231</f>
        <v>196.02781867303042</v>
      </c>
      <c r="G231" s="70">
        <f>('RECEITA CAMBIAL (US$ MIL)'!G231*1000)/'VOLUME (SACAS)'!G231</f>
        <v>196.15525181740264</v>
      </c>
      <c r="H231" s="71">
        <f>('RECEITA CAMBIAL (US$ MIL)'!H231*1000)/'VOLUME (SACAS)'!H231</f>
        <v>150.64770070391199</v>
      </c>
      <c r="I231" s="18"/>
    </row>
    <row r="232" spans="1:9" ht="16.5" customHeight="1">
      <c r="A232" s="20">
        <f>'VOLUME (SACAS)'!A232</f>
        <v>39814</v>
      </c>
      <c r="B232" s="68">
        <f>('RECEITA CAMBIAL (US$ MIL)'!B232*1000)/'VOLUME (SACAS)'!B232</f>
        <v>116.66976346577087</v>
      </c>
      <c r="C232" s="68">
        <f>('RECEITA CAMBIAL (US$ MIL)'!C232*1000)/'VOLUME (SACAS)'!C232</f>
        <v>135.87784296195937</v>
      </c>
      <c r="D232" s="69">
        <f>('RECEITA CAMBIAL (US$ MIL)'!D232*1000)/'VOLUME (SACAS)'!D232</f>
        <v>135.48431977775954</v>
      </c>
      <c r="E232" s="68">
        <f>('RECEITA CAMBIAL (US$ MIL)'!E232*1000)/'VOLUME (SACAS)'!E232</f>
        <v>223.83604988399071</v>
      </c>
      <c r="F232" s="68">
        <f>('RECEITA CAMBIAL (US$ MIL)'!F232*1000)/'VOLUME (SACAS)'!F232</f>
        <v>174.79744048342323</v>
      </c>
      <c r="G232" s="70">
        <f>('RECEITA CAMBIAL (US$ MIL)'!G232*1000)/'VOLUME (SACAS)'!G232</f>
        <v>175.18938923865775</v>
      </c>
      <c r="H232" s="71">
        <f>('RECEITA CAMBIAL (US$ MIL)'!H232*1000)/'VOLUME (SACAS)'!H232</f>
        <v>139.17168980950271</v>
      </c>
      <c r="I232" s="18"/>
    </row>
    <row r="233" spans="1:9" ht="16.5" customHeight="1">
      <c r="A233" s="20">
        <f>'VOLUME (SACAS)'!A233</f>
        <v>39845</v>
      </c>
      <c r="B233" s="68">
        <f>('RECEITA CAMBIAL (US$ MIL)'!B233*1000)/'VOLUME (SACAS)'!B233</f>
        <v>108.99183831325301</v>
      </c>
      <c r="C233" s="68">
        <f>('RECEITA CAMBIAL (US$ MIL)'!C233*1000)/'VOLUME (SACAS)'!C233</f>
        <v>133.62364175420117</v>
      </c>
      <c r="D233" s="69">
        <f>('RECEITA CAMBIAL (US$ MIL)'!D233*1000)/'VOLUME (SACAS)'!D233</f>
        <v>133.19771646476372</v>
      </c>
      <c r="E233" s="68">
        <f>('RECEITA CAMBIAL (US$ MIL)'!E233*1000)/'VOLUME (SACAS)'!E233</f>
        <v>256.45289317507417</v>
      </c>
      <c r="F233" s="68">
        <f>('RECEITA CAMBIAL (US$ MIL)'!F233*1000)/'VOLUME (SACAS)'!F233</f>
        <v>167.25392327741764</v>
      </c>
      <c r="G233" s="70">
        <f>('RECEITA CAMBIAL (US$ MIL)'!G233*1000)/'VOLUME (SACAS)'!G233</f>
        <v>168.05033210136577</v>
      </c>
      <c r="H233" s="71">
        <f>('RECEITA CAMBIAL (US$ MIL)'!H233*1000)/'VOLUME (SACAS)'!H233</f>
        <v>136.20288398284387</v>
      </c>
      <c r="I233" s="18"/>
    </row>
    <row r="234" spans="1:9" ht="16.5" customHeight="1">
      <c r="A234" s="20">
        <f>'VOLUME (SACAS)'!A234</f>
        <v>39873</v>
      </c>
      <c r="B234" s="68">
        <f>('RECEITA CAMBIAL (US$ MIL)'!B234*1000)/'VOLUME (SACAS)'!B234</f>
        <v>103.25224183120741</v>
      </c>
      <c r="C234" s="68">
        <f>('RECEITA CAMBIAL (US$ MIL)'!C234*1000)/'VOLUME (SACAS)'!C234</f>
        <v>129.76828972973067</v>
      </c>
      <c r="D234" s="69">
        <f>('RECEITA CAMBIAL (US$ MIL)'!D234*1000)/'VOLUME (SACAS)'!D234</f>
        <v>129.378438007916</v>
      </c>
      <c r="E234" s="68">
        <f>('RECEITA CAMBIAL (US$ MIL)'!E234*1000)/'VOLUME (SACAS)'!E234</f>
        <v>287.6573543463424</v>
      </c>
      <c r="F234" s="68">
        <f>('RECEITA CAMBIAL (US$ MIL)'!F234*1000)/'VOLUME (SACAS)'!F234</f>
        <v>167.47960149489379</v>
      </c>
      <c r="G234" s="70">
        <f>('RECEITA CAMBIAL (US$ MIL)'!G234*1000)/'VOLUME (SACAS)'!G234</f>
        <v>174.7529409467447</v>
      </c>
      <c r="H234" s="71">
        <f>('RECEITA CAMBIAL (US$ MIL)'!H234*1000)/'VOLUME (SACAS)'!H234</f>
        <v>134.02260748028502</v>
      </c>
      <c r="I234" s="18"/>
    </row>
    <row r="235" spans="1:9" ht="16.5" customHeight="1">
      <c r="A235" s="20">
        <f>'VOLUME (SACAS)'!A235</f>
        <v>39904</v>
      </c>
      <c r="B235" s="68">
        <f>('RECEITA CAMBIAL (US$ MIL)'!B235*1000)/'VOLUME (SACAS)'!B235</f>
        <v>99.386568170408083</v>
      </c>
      <c r="C235" s="68">
        <f>('RECEITA CAMBIAL (US$ MIL)'!C235*1000)/'VOLUME (SACAS)'!C235</f>
        <v>128.51554905863091</v>
      </c>
      <c r="D235" s="69">
        <f>('RECEITA CAMBIAL (US$ MIL)'!D235*1000)/'VOLUME (SACAS)'!D235</f>
        <v>127.61357742253705</v>
      </c>
      <c r="E235" s="68">
        <f>('RECEITA CAMBIAL (US$ MIL)'!E235*1000)/'VOLUME (SACAS)'!E235</f>
        <v>227.98024644030667</v>
      </c>
      <c r="F235" s="68">
        <f>('RECEITA CAMBIAL (US$ MIL)'!F235*1000)/'VOLUME (SACAS)'!F235</f>
        <v>161.54092016511817</v>
      </c>
      <c r="G235" s="70">
        <f>('RECEITA CAMBIAL (US$ MIL)'!G235*1000)/'VOLUME (SACAS)'!G235</f>
        <v>162.01853398895312</v>
      </c>
      <c r="H235" s="71">
        <f>('RECEITA CAMBIAL (US$ MIL)'!H235*1000)/'VOLUME (SACAS)'!H235</f>
        <v>131.101654811131</v>
      </c>
      <c r="I235" s="18"/>
    </row>
    <row r="236" spans="1:9" ht="16.5" customHeight="1">
      <c r="A236" s="20">
        <f>'VOLUME (SACAS)'!A236</f>
        <v>39934</v>
      </c>
      <c r="B236" s="68">
        <f>('RECEITA CAMBIAL (US$ MIL)'!B236*1000)/'VOLUME (SACAS)'!B236</f>
        <v>95.266596244639842</v>
      </c>
      <c r="C236" s="68">
        <f>('RECEITA CAMBIAL (US$ MIL)'!C236*1000)/'VOLUME (SACAS)'!C236</f>
        <v>130.04202834151869</v>
      </c>
      <c r="D236" s="69">
        <f>('RECEITA CAMBIAL (US$ MIL)'!D236*1000)/'VOLUME (SACAS)'!D236</f>
        <v>127.19304949630752</v>
      </c>
      <c r="E236" s="68">
        <f>('RECEITA CAMBIAL (US$ MIL)'!E236*1000)/'VOLUME (SACAS)'!E236</f>
        <v>310.66451506055273</v>
      </c>
      <c r="F236" s="68">
        <f>('RECEITA CAMBIAL (US$ MIL)'!F236*1000)/'VOLUME (SACAS)'!F236</f>
        <v>165.26514476234388</v>
      </c>
      <c r="G236" s="70">
        <f>('RECEITA CAMBIAL (US$ MIL)'!G236*1000)/'VOLUME (SACAS)'!G236</f>
        <v>171.02432066320358</v>
      </c>
      <c r="H236" s="71">
        <f>('RECEITA CAMBIAL (US$ MIL)'!H236*1000)/'VOLUME (SACAS)'!H236</f>
        <v>131.47216155971242</v>
      </c>
      <c r="I236" s="18"/>
    </row>
    <row r="237" spans="1:9" ht="16.5" customHeight="1">
      <c r="A237" s="20">
        <f>'VOLUME (SACAS)'!A237</f>
        <v>39965</v>
      </c>
      <c r="B237" s="68">
        <f>('RECEITA CAMBIAL (US$ MIL)'!B237*1000)/'VOLUME (SACAS)'!B237</f>
        <v>94.812854983570645</v>
      </c>
      <c r="C237" s="68">
        <f>('RECEITA CAMBIAL (US$ MIL)'!C237*1000)/'VOLUME (SACAS)'!C237</f>
        <v>135.26099078092821</v>
      </c>
      <c r="D237" s="69">
        <f>('RECEITA CAMBIAL (US$ MIL)'!D237*1000)/'VOLUME (SACAS)'!D237</f>
        <v>132.697413714748</v>
      </c>
      <c r="E237" s="68">
        <f>('RECEITA CAMBIAL (US$ MIL)'!E237*1000)/'VOLUME (SACAS)'!E237</f>
        <v>258.20459609809603</v>
      </c>
      <c r="F237" s="68">
        <f>('RECEITA CAMBIAL (US$ MIL)'!F237*1000)/'VOLUME (SACAS)'!F237</f>
        <v>153.70911965464748</v>
      </c>
      <c r="G237" s="70">
        <f>('RECEITA CAMBIAL (US$ MIL)'!G237*1000)/'VOLUME (SACAS)'!G237</f>
        <v>159.3420051443197</v>
      </c>
      <c r="H237" s="71">
        <f>('RECEITA CAMBIAL (US$ MIL)'!H237*1000)/'VOLUME (SACAS)'!H237</f>
        <v>135.32863996539825</v>
      </c>
      <c r="I237" s="18"/>
    </row>
    <row r="238" spans="1:9" ht="16.5" customHeight="1">
      <c r="A238" s="20">
        <f>'VOLUME (SACAS)'!A238</f>
        <v>39995</v>
      </c>
      <c r="B238" s="68">
        <f>('RECEITA CAMBIAL (US$ MIL)'!B238*1000)/'VOLUME (SACAS)'!B238</f>
        <v>90.166959269255329</v>
      </c>
      <c r="C238" s="68">
        <f>('RECEITA CAMBIAL (US$ MIL)'!C238*1000)/'VOLUME (SACAS)'!C238</f>
        <v>137.09592776861513</v>
      </c>
      <c r="D238" s="69">
        <f>('RECEITA CAMBIAL (US$ MIL)'!D238*1000)/'VOLUME (SACAS)'!D238</f>
        <v>133.85663669916818</v>
      </c>
      <c r="E238" s="68">
        <f>('RECEITA CAMBIAL (US$ MIL)'!E238*1000)/'VOLUME (SACAS)'!E238</f>
        <v>248.99336051796053</v>
      </c>
      <c r="F238" s="68">
        <f>('RECEITA CAMBIAL (US$ MIL)'!F238*1000)/'VOLUME (SACAS)'!F238</f>
        <v>158.2840620507674</v>
      </c>
      <c r="G238" s="70">
        <f>('RECEITA CAMBIAL (US$ MIL)'!G238*1000)/'VOLUME (SACAS)'!G238</f>
        <v>163.59905742279548</v>
      </c>
      <c r="H238" s="71">
        <f>('RECEITA CAMBIAL (US$ MIL)'!H238*1000)/'VOLUME (SACAS)'!H238</f>
        <v>137.44701416838254</v>
      </c>
      <c r="I238" s="18"/>
    </row>
    <row r="239" spans="1:9" ht="16.5" customHeight="1">
      <c r="A239" s="20">
        <f>'VOLUME (SACAS)'!A239</f>
        <v>40026</v>
      </c>
      <c r="B239" s="68">
        <f>('RECEITA CAMBIAL (US$ MIL)'!B239*1000)/'VOLUME (SACAS)'!B239</f>
        <v>91.726068210258191</v>
      </c>
      <c r="C239" s="68">
        <f>('RECEITA CAMBIAL (US$ MIL)'!C239*1000)/'VOLUME (SACAS)'!C239</f>
        <v>142.77581521616071</v>
      </c>
      <c r="D239" s="69">
        <f>('RECEITA CAMBIAL (US$ MIL)'!D239*1000)/'VOLUME (SACAS)'!D239</f>
        <v>139.71836379585065</v>
      </c>
      <c r="E239" s="68">
        <f>('RECEITA CAMBIAL (US$ MIL)'!E239*1000)/'VOLUME (SACAS)'!E239</f>
        <v>296.20811056940482</v>
      </c>
      <c r="F239" s="68">
        <f>('RECEITA CAMBIAL (US$ MIL)'!F239*1000)/'VOLUME (SACAS)'!F239</f>
        <v>167.39633777341558</v>
      </c>
      <c r="G239" s="70">
        <f>('RECEITA CAMBIAL (US$ MIL)'!G239*1000)/'VOLUME (SACAS)'!G239</f>
        <v>173.62462827634982</v>
      </c>
      <c r="H239" s="71">
        <f>('RECEITA CAMBIAL (US$ MIL)'!H239*1000)/'VOLUME (SACAS)'!H239</f>
        <v>142.79248922488534</v>
      </c>
      <c r="I239" s="18"/>
    </row>
    <row r="240" spans="1:9" ht="16.5" customHeight="1">
      <c r="A240" s="20">
        <f>'VOLUME (SACAS)'!A240</f>
        <v>40057</v>
      </c>
      <c r="B240" s="68">
        <f>('RECEITA CAMBIAL (US$ MIL)'!B240*1000)/'VOLUME (SACAS)'!B240</f>
        <v>97.417311589469364</v>
      </c>
      <c r="C240" s="68">
        <f>('RECEITA CAMBIAL (US$ MIL)'!C240*1000)/'VOLUME (SACAS)'!C240</f>
        <v>145.88963875110497</v>
      </c>
      <c r="D240" s="69">
        <f>('RECEITA CAMBIAL (US$ MIL)'!D240*1000)/'VOLUME (SACAS)'!D240</f>
        <v>143.25159055696199</v>
      </c>
      <c r="E240" s="68">
        <f>('RECEITA CAMBIAL (US$ MIL)'!E240*1000)/'VOLUME (SACAS)'!E240</f>
        <v>323.71528211920526</v>
      </c>
      <c r="F240" s="68">
        <f>('RECEITA CAMBIAL (US$ MIL)'!F240*1000)/'VOLUME (SACAS)'!F240</f>
        <v>160.12408356390966</v>
      </c>
      <c r="G240" s="70">
        <f>('RECEITA CAMBIAL (US$ MIL)'!G240*1000)/'VOLUME (SACAS)'!G240</f>
        <v>164.69966277191631</v>
      </c>
      <c r="H240" s="71">
        <f>('RECEITA CAMBIAL (US$ MIL)'!H240*1000)/'VOLUME (SACAS)'!H240</f>
        <v>145.40467075717706</v>
      </c>
      <c r="I240" s="18"/>
    </row>
    <row r="241" spans="1:9" ht="16.5" customHeight="1">
      <c r="A241" s="20">
        <f>'VOLUME (SACAS)'!A241</f>
        <v>40087</v>
      </c>
      <c r="B241" s="68">
        <f>('RECEITA CAMBIAL (US$ MIL)'!B241*1000)/'VOLUME (SACAS)'!B241</f>
        <v>93.331810128991634</v>
      </c>
      <c r="C241" s="68">
        <f>('RECEITA CAMBIAL (US$ MIL)'!C241*1000)/'VOLUME (SACAS)'!C241</f>
        <v>147.79991465073556</v>
      </c>
      <c r="D241" s="69">
        <f>('RECEITA CAMBIAL (US$ MIL)'!D241*1000)/'VOLUME (SACAS)'!D241</f>
        <v>146.34903585507894</v>
      </c>
      <c r="E241" s="68">
        <f>('RECEITA CAMBIAL (US$ MIL)'!E241*1000)/'VOLUME (SACAS)'!E241</f>
        <v>268.68570134874761</v>
      </c>
      <c r="F241" s="68">
        <f>('RECEITA CAMBIAL (US$ MIL)'!F241*1000)/'VOLUME (SACAS)'!F241</f>
        <v>171.96797548686959</v>
      </c>
      <c r="G241" s="70">
        <f>('RECEITA CAMBIAL (US$ MIL)'!G241*1000)/'VOLUME (SACAS)'!G241</f>
        <v>173.83424531633995</v>
      </c>
      <c r="H241" s="71">
        <f>('RECEITA CAMBIAL (US$ MIL)'!H241*1000)/'VOLUME (SACAS)'!H241</f>
        <v>148.95849071888532</v>
      </c>
      <c r="I241" s="18"/>
    </row>
    <row r="242" spans="1:9" ht="16.5" customHeight="1">
      <c r="A242" s="20">
        <f>'VOLUME (SACAS)'!A242</f>
        <v>40118</v>
      </c>
      <c r="B242" s="68">
        <f>('RECEITA CAMBIAL (US$ MIL)'!B242*1000)/'VOLUME (SACAS)'!B242</f>
        <v>95.620856444974407</v>
      </c>
      <c r="C242" s="68">
        <f>('RECEITA CAMBIAL (US$ MIL)'!C242*1000)/'VOLUME (SACAS)'!C242</f>
        <v>150.22818745742984</v>
      </c>
      <c r="D242" s="69">
        <f>('RECEITA CAMBIAL (US$ MIL)'!D242*1000)/'VOLUME (SACAS)'!D242</f>
        <v>149.02058026744476</v>
      </c>
      <c r="E242" s="68">
        <f>('RECEITA CAMBIAL (US$ MIL)'!E242*1000)/'VOLUME (SACAS)'!E242</f>
        <v>251.90829048263421</v>
      </c>
      <c r="F242" s="68">
        <f>('RECEITA CAMBIAL (US$ MIL)'!F242*1000)/'VOLUME (SACAS)'!F242</f>
        <v>165.55400404605638</v>
      </c>
      <c r="G242" s="70">
        <f>('RECEITA CAMBIAL (US$ MIL)'!G242*1000)/'VOLUME (SACAS)'!G242</f>
        <v>166.34849731084626</v>
      </c>
      <c r="H242" s="71">
        <f>('RECEITA CAMBIAL (US$ MIL)'!H242*1000)/'VOLUME (SACAS)'!H242</f>
        <v>150.63142114063149</v>
      </c>
      <c r="I242" s="18"/>
    </row>
    <row r="243" spans="1:9" ht="16.5" customHeight="1">
      <c r="A243" s="20">
        <f>'VOLUME (SACAS)'!A243</f>
        <v>40148</v>
      </c>
      <c r="B243" s="68">
        <f>('RECEITA CAMBIAL (US$ MIL)'!B243*1000)/'VOLUME (SACAS)'!B243</f>
        <v>94.826635376289502</v>
      </c>
      <c r="C243" s="68">
        <f>('RECEITA CAMBIAL (US$ MIL)'!C243*1000)/'VOLUME (SACAS)'!C243</f>
        <v>154.38894139292273</v>
      </c>
      <c r="D243" s="69">
        <f>('RECEITA CAMBIAL (US$ MIL)'!D243*1000)/'VOLUME (SACAS)'!D243</f>
        <v>152.27529844196945</v>
      </c>
      <c r="E243" s="68">
        <f>('RECEITA CAMBIAL (US$ MIL)'!E243*1000)/'VOLUME (SACAS)'!E243</f>
        <v>252.72517278953924</v>
      </c>
      <c r="F243" s="68">
        <f>('RECEITA CAMBIAL (US$ MIL)'!F243*1000)/'VOLUME (SACAS)'!F243</f>
        <v>164.86262675247818</v>
      </c>
      <c r="G243" s="70">
        <f>('RECEITA CAMBIAL (US$ MIL)'!G243*1000)/'VOLUME (SACAS)'!G243</f>
        <v>166.86037213352068</v>
      </c>
      <c r="H243" s="71">
        <f>('RECEITA CAMBIAL (US$ MIL)'!H243*1000)/'VOLUME (SACAS)'!H243</f>
        <v>153.88620925288714</v>
      </c>
      <c r="I243" s="18"/>
    </row>
    <row r="244" spans="1:9" ht="16.5" customHeight="1">
      <c r="A244" s="20">
        <f>'VOLUME (SACAS)'!A244</f>
        <v>40179</v>
      </c>
      <c r="B244" s="68">
        <f>('RECEITA CAMBIAL (US$ MIL)'!B244*1000)/'VOLUME (SACAS)'!B244</f>
        <v>102.20831361954276</v>
      </c>
      <c r="C244" s="68">
        <f>('RECEITA CAMBIAL (US$ MIL)'!C244*1000)/'VOLUME (SACAS)'!C244</f>
        <v>154.82184671923528</v>
      </c>
      <c r="D244" s="69">
        <f>('RECEITA CAMBIAL (US$ MIL)'!D244*1000)/'VOLUME (SACAS)'!D244</f>
        <v>153.7921170997441</v>
      </c>
      <c r="E244" s="68">
        <f>('RECEITA CAMBIAL (US$ MIL)'!E244*1000)/'VOLUME (SACAS)'!E244</f>
        <v>294.61215512465373</v>
      </c>
      <c r="F244" s="68">
        <f>('RECEITA CAMBIAL (US$ MIL)'!F244*1000)/'VOLUME (SACAS)'!F244</f>
        <v>162.07232593589438</v>
      </c>
      <c r="G244" s="70">
        <f>('RECEITA CAMBIAL (US$ MIL)'!G244*1000)/'VOLUME (SACAS)'!G244</f>
        <v>164.03030253428213</v>
      </c>
      <c r="H244" s="71">
        <f>('RECEITA CAMBIAL (US$ MIL)'!H244*1000)/'VOLUME (SACAS)'!H244</f>
        <v>154.79490921785751</v>
      </c>
      <c r="I244" s="18"/>
    </row>
    <row r="245" spans="1:9" ht="16.5" customHeight="1">
      <c r="A245" s="20">
        <f>'VOLUME (SACAS)'!A245</f>
        <v>40210</v>
      </c>
      <c r="B245" s="68">
        <f>('RECEITA CAMBIAL (US$ MIL)'!B245*1000)/'VOLUME (SACAS)'!B245</f>
        <v>107.59186794632542</v>
      </c>
      <c r="C245" s="68">
        <f>('RECEITA CAMBIAL (US$ MIL)'!C245*1000)/'VOLUME (SACAS)'!C245</f>
        <v>156.22316505504668</v>
      </c>
      <c r="D245" s="69">
        <f>('RECEITA CAMBIAL (US$ MIL)'!D245*1000)/'VOLUME (SACAS)'!D245</f>
        <v>155.68216053138752</v>
      </c>
      <c r="E245" s="68">
        <f>('RECEITA CAMBIAL (US$ MIL)'!E245*1000)/'VOLUME (SACAS)'!E245</f>
        <v>292.31055576464684</v>
      </c>
      <c r="F245" s="68">
        <f>('RECEITA CAMBIAL (US$ MIL)'!F245*1000)/'VOLUME (SACAS)'!F245</f>
        <v>163.98245414214881</v>
      </c>
      <c r="G245" s="70">
        <f>('RECEITA CAMBIAL (US$ MIL)'!G245*1000)/'VOLUME (SACAS)'!G245</f>
        <v>168.14816703522254</v>
      </c>
      <c r="H245" s="71">
        <f>('RECEITA CAMBIAL (US$ MIL)'!H245*1000)/'VOLUME (SACAS)'!H245</f>
        <v>157.03145940244218</v>
      </c>
      <c r="I245" s="18"/>
    </row>
    <row r="246" spans="1:9" ht="16.5" customHeight="1">
      <c r="A246" s="20">
        <f>'VOLUME (SACAS)'!A246</f>
        <v>40238</v>
      </c>
      <c r="B246" s="68">
        <f>('RECEITA CAMBIAL (US$ MIL)'!B246*1000)/'VOLUME (SACAS)'!B246</f>
        <v>108.23411941796287</v>
      </c>
      <c r="C246" s="68">
        <f>('RECEITA CAMBIAL (US$ MIL)'!C246*1000)/'VOLUME (SACAS)'!C246</f>
        <v>156.83335106351282</v>
      </c>
      <c r="D246" s="69">
        <f>('RECEITA CAMBIAL (US$ MIL)'!D246*1000)/'VOLUME (SACAS)'!D246</f>
        <v>155.90331124857377</v>
      </c>
      <c r="E246" s="68">
        <f>('RECEITA CAMBIAL (US$ MIL)'!E246*1000)/'VOLUME (SACAS)'!E246</f>
        <v>284.81238585811286</v>
      </c>
      <c r="F246" s="68">
        <f>('RECEITA CAMBIAL (US$ MIL)'!F246*1000)/'VOLUME (SACAS)'!F246</f>
        <v>164.62114918722386</v>
      </c>
      <c r="G246" s="70">
        <f>('RECEITA CAMBIAL (US$ MIL)'!G246*1000)/'VOLUME (SACAS)'!G246</f>
        <v>166.53047221953597</v>
      </c>
      <c r="H246" s="71">
        <f>('RECEITA CAMBIAL (US$ MIL)'!H246*1000)/'VOLUME (SACAS)'!H246</f>
        <v>156.97576228663655</v>
      </c>
      <c r="I246" s="18"/>
    </row>
    <row r="247" spans="1:9" ht="16.5" customHeight="1">
      <c r="A247" s="20">
        <f>'VOLUME (SACAS)'!A247</f>
        <v>40269</v>
      </c>
      <c r="B247" s="68">
        <f>('RECEITA CAMBIAL (US$ MIL)'!B247*1000)/'VOLUME (SACAS)'!B247</f>
        <v>105.27710829140233</v>
      </c>
      <c r="C247" s="68">
        <f>('RECEITA CAMBIAL (US$ MIL)'!C247*1000)/'VOLUME (SACAS)'!C247</f>
        <v>157.18603612169701</v>
      </c>
      <c r="D247" s="69">
        <f>('RECEITA CAMBIAL (US$ MIL)'!D247*1000)/'VOLUME (SACAS)'!D247</f>
        <v>156.59317647887775</v>
      </c>
      <c r="E247" s="68">
        <f>('RECEITA CAMBIAL (US$ MIL)'!E247*1000)/'VOLUME (SACAS)'!E247</f>
        <v>258.16843953442498</v>
      </c>
      <c r="F247" s="68">
        <f>('RECEITA CAMBIAL (US$ MIL)'!F247*1000)/'VOLUME (SACAS)'!F247</f>
        <v>157.54267428339148</v>
      </c>
      <c r="G247" s="70">
        <f>('RECEITA CAMBIAL (US$ MIL)'!G247*1000)/'VOLUME (SACAS)'!G247</f>
        <v>159.21395654624212</v>
      </c>
      <c r="H247" s="71">
        <f>('RECEITA CAMBIAL (US$ MIL)'!H247*1000)/'VOLUME (SACAS)'!H247</f>
        <v>156.9399888479866</v>
      </c>
      <c r="I247" s="18"/>
    </row>
    <row r="248" spans="1:9" ht="16.5" customHeight="1">
      <c r="A248" s="20">
        <f>'VOLUME (SACAS)'!A248</f>
        <v>40299</v>
      </c>
      <c r="B248" s="68">
        <f>('RECEITA CAMBIAL (US$ MIL)'!B248*1000)/'VOLUME (SACAS)'!B248</f>
        <v>90.701584037015621</v>
      </c>
      <c r="C248" s="68">
        <f>('RECEITA CAMBIAL (US$ MIL)'!C248*1000)/'VOLUME (SACAS)'!C248</f>
        <v>160.35312460028217</v>
      </c>
      <c r="D248" s="69">
        <f>('RECEITA CAMBIAL (US$ MIL)'!D248*1000)/'VOLUME (SACAS)'!D248</f>
        <v>156.29359323080604</v>
      </c>
      <c r="E248" s="68">
        <f>('RECEITA CAMBIAL (US$ MIL)'!E248*1000)/'VOLUME (SACAS)'!E248</f>
        <v>245.06085056390981</v>
      </c>
      <c r="F248" s="68">
        <f>('RECEITA CAMBIAL (US$ MIL)'!F248*1000)/'VOLUME (SACAS)'!F248</f>
        <v>153.51447305192423</v>
      </c>
      <c r="G248" s="70">
        <f>('RECEITA CAMBIAL (US$ MIL)'!G248*1000)/'VOLUME (SACAS)'!G248</f>
        <v>154.74102822244262</v>
      </c>
      <c r="H248" s="71">
        <f>('RECEITA CAMBIAL (US$ MIL)'!H248*1000)/'VOLUME (SACAS)'!H248</f>
        <v>156.09962320623563</v>
      </c>
      <c r="I248" s="18"/>
    </row>
    <row r="249" spans="1:9" ht="16.5" customHeight="1">
      <c r="A249" s="20">
        <f>'VOLUME (SACAS)'!A249</f>
        <v>40330</v>
      </c>
      <c r="B249" s="68">
        <f>('RECEITA CAMBIAL (US$ MIL)'!B249*1000)/'VOLUME (SACAS)'!B249</f>
        <v>90.770514833942997</v>
      </c>
      <c r="C249" s="68">
        <f>('RECEITA CAMBIAL (US$ MIL)'!C249*1000)/'VOLUME (SACAS)'!C249</f>
        <v>156.16862261531577</v>
      </c>
      <c r="D249" s="69">
        <f>('RECEITA CAMBIAL (US$ MIL)'!D249*1000)/'VOLUME (SACAS)'!D249</f>
        <v>150.21948113148071</v>
      </c>
      <c r="E249" s="68">
        <f>('RECEITA CAMBIAL (US$ MIL)'!E249*1000)/'VOLUME (SACAS)'!E249</f>
        <v>292.20045123221104</v>
      </c>
      <c r="F249" s="68">
        <f>('RECEITA CAMBIAL (US$ MIL)'!F249*1000)/'VOLUME (SACAS)'!F249</f>
        <v>150.44203414381136</v>
      </c>
      <c r="G249" s="70">
        <f>('RECEITA CAMBIAL (US$ MIL)'!G249*1000)/'VOLUME (SACAS)'!G249</f>
        <v>152.97907980643197</v>
      </c>
      <c r="H249" s="71">
        <f>('RECEITA CAMBIAL (US$ MIL)'!H249*1000)/'VOLUME (SACAS)'!H249</f>
        <v>150.63347551835275</v>
      </c>
      <c r="I249" s="18"/>
    </row>
    <row r="250" spans="1:9" ht="16.5" customHeight="1">
      <c r="A250" s="20">
        <f>'VOLUME (SACAS)'!A250</f>
        <v>40360</v>
      </c>
      <c r="B250" s="68">
        <f>('RECEITA CAMBIAL (US$ MIL)'!B250*1000)/'VOLUME (SACAS)'!B250</f>
        <v>99.548547084367243</v>
      </c>
      <c r="C250" s="68">
        <f>('RECEITA CAMBIAL (US$ MIL)'!C250*1000)/'VOLUME (SACAS)'!C250</f>
        <v>165.3853048146122</v>
      </c>
      <c r="D250" s="69">
        <f>('RECEITA CAMBIAL (US$ MIL)'!D250*1000)/'VOLUME (SACAS)'!D250</f>
        <v>160.53565767966577</v>
      </c>
      <c r="E250" s="68">
        <f>('RECEITA CAMBIAL (US$ MIL)'!E250*1000)/'VOLUME (SACAS)'!E250</f>
        <v>239.69283372921615</v>
      </c>
      <c r="F250" s="68">
        <f>('RECEITA CAMBIAL (US$ MIL)'!F250*1000)/'VOLUME (SACAS)'!F250</f>
        <v>155.99221392217137</v>
      </c>
      <c r="G250" s="70">
        <f>('RECEITA CAMBIAL (US$ MIL)'!G250*1000)/'VOLUME (SACAS)'!G250</f>
        <v>157.24601525000978</v>
      </c>
      <c r="H250" s="71">
        <f>('RECEITA CAMBIAL (US$ MIL)'!H250*1000)/'VOLUME (SACAS)'!H250</f>
        <v>160.16125955280404</v>
      </c>
      <c r="I250" s="18"/>
    </row>
    <row r="251" spans="1:9" ht="16.5" customHeight="1">
      <c r="A251" s="20">
        <f>'VOLUME (SACAS)'!A251</f>
        <v>40391</v>
      </c>
      <c r="B251" s="68">
        <f>('RECEITA CAMBIAL (US$ MIL)'!B251*1000)/'VOLUME (SACAS)'!B251</f>
        <v>104.75096318211703</v>
      </c>
      <c r="C251" s="68">
        <f>('RECEITA CAMBIAL (US$ MIL)'!C251*1000)/'VOLUME (SACAS)'!C251</f>
        <v>175.01697136354863</v>
      </c>
      <c r="D251" s="69">
        <f>('RECEITA CAMBIAL (US$ MIL)'!D251*1000)/'VOLUME (SACAS)'!D251</f>
        <v>171.39939342163774</v>
      </c>
      <c r="E251" s="68">
        <f>('RECEITA CAMBIAL (US$ MIL)'!E251*1000)/'VOLUME (SACAS)'!E251</f>
        <v>276.70821557394441</v>
      </c>
      <c r="F251" s="68">
        <f>('RECEITA CAMBIAL (US$ MIL)'!F251*1000)/'VOLUME (SACAS)'!F251</f>
        <v>164.22195191414235</v>
      </c>
      <c r="G251" s="70">
        <f>('RECEITA CAMBIAL (US$ MIL)'!G251*1000)/'VOLUME (SACAS)'!G251</f>
        <v>166.6322293853687</v>
      </c>
      <c r="H251" s="71">
        <f>('RECEITA CAMBIAL (US$ MIL)'!H251*1000)/'VOLUME (SACAS)'!H251</f>
        <v>171.02753336201201</v>
      </c>
      <c r="I251" s="18"/>
    </row>
    <row r="252" spans="1:9" ht="16.5" customHeight="1">
      <c r="A252" s="20">
        <f>'VOLUME (SACAS)'!A252</f>
        <v>40422</v>
      </c>
      <c r="B252" s="68">
        <f>('RECEITA CAMBIAL (US$ MIL)'!B252*1000)/'VOLUME (SACAS)'!B252</f>
        <v>104.08245160098836</v>
      </c>
      <c r="C252" s="68">
        <f>('RECEITA CAMBIAL (US$ MIL)'!C252*1000)/'VOLUME (SACAS)'!C252</f>
        <v>182.75690619221126</v>
      </c>
      <c r="D252" s="69">
        <f>('RECEITA CAMBIAL (US$ MIL)'!D252*1000)/'VOLUME (SACAS)'!D252</f>
        <v>178.61923391003762</v>
      </c>
      <c r="E252" s="68">
        <f>('RECEITA CAMBIAL (US$ MIL)'!E252*1000)/'VOLUME (SACAS)'!E252</f>
        <v>255.51088725684798</v>
      </c>
      <c r="F252" s="68">
        <f>('RECEITA CAMBIAL (US$ MIL)'!F252*1000)/'VOLUME (SACAS)'!F252</f>
        <v>158.12129236982062</v>
      </c>
      <c r="G252" s="70">
        <f>('RECEITA CAMBIAL (US$ MIL)'!G252*1000)/'VOLUME (SACAS)'!G252</f>
        <v>159.74228045658029</v>
      </c>
      <c r="H252" s="71">
        <f>('RECEITA CAMBIAL (US$ MIL)'!H252*1000)/'VOLUME (SACAS)'!H252</f>
        <v>176.88170374195212</v>
      </c>
      <c r="I252" s="18"/>
    </row>
    <row r="253" spans="1:9" ht="16.5" customHeight="1">
      <c r="A253" s="20">
        <f>'VOLUME (SACAS)'!A253</f>
        <v>40452</v>
      </c>
      <c r="B253" s="68">
        <f>('RECEITA CAMBIAL (US$ MIL)'!B253*1000)/'VOLUME (SACAS)'!B253</f>
        <v>108.26978087458788</v>
      </c>
      <c r="C253" s="68">
        <f>('RECEITA CAMBIAL (US$ MIL)'!C253*1000)/'VOLUME (SACAS)'!C253</f>
        <v>192.47497418149305</v>
      </c>
      <c r="D253" s="69">
        <f>('RECEITA CAMBIAL (US$ MIL)'!D253*1000)/'VOLUME (SACAS)'!D253</f>
        <v>189.4420447571238</v>
      </c>
      <c r="E253" s="68">
        <f>('RECEITA CAMBIAL (US$ MIL)'!E253*1000)/'VOLUME (SACAS)'!E253</f>
        <v>325.20573503977863</v>
      </c>
      <c r="F253" s="68">
        <f>('RECEITA CAMBIAL (US$ MIL)'!F253*1000)/'VOLUME (SACAS)'!F253</f>
        <v>167.25546662123131</v>
      </c>
      <c r="G253" s="70">
        <f>('RECEITA CAMBIAL (US$ MIL)'!G253*1000)/'VOLUME (SACAS)'!G253</f>
        <v>170.16478022503122</v>
      </c>
      <c r="H253" s="71">
        <f>('RECEITA CAMBIAL (US$ MIL)'!H253*1000)/'VOLUME (SACAS)'!H253</f>
        <v>187.71581481358919</v>
      </c>
      <c r="I253" s="18"/>
    </row>
    <row r="254" spans="1:9" ht="16.5" customHeight="1">
      <c r="A254" s="20">
        <f>'VOLUME (SACAS)'!A254</f>
        <v>40483</v>
      </c>
      <c r="B254" s="68">
        <f>('RECEITA CAMBIAL (US$ MIL)'!B254*1000)/'VOLUME (SACAS)'!B254</f>
        <v>107.94370645167976</v>
      </c>
      <c r="C254" s="68">
        <f>('RECEITA CAMBIAL (US$ MIL)'!C254*1000)/'VOLUME (SACAS)'!C254</f>
        <v>200.21678367506414</v>
      </c>
      <c r="D254" s="69">
        <f>('RECEITA CAMBIAL (US$ MIL)'!D254*1000)/'VOLUME (SACAS)'!D254</f>
        <v>197.17482622020276</v>
      </c>
      <c r="E254" s="68">
        <f>('RECEITA CAMBIAL (US$ MIL)'!E254*1000)/'VOLUME (SACAS)'!E254</f>
        <v>314.89216237781767</v>
      </c>
      <c r="F254" s="68">
        <f>('RECEITA CAMBIAL (US$ MIL)'!F254*1000)/'VOLUME (SACAS)'!F254</f>
        <v>170.07642602350433</v>
      </c>
      <c r="G254" s="70">
        <f>('RECEITA CAMBIAL (US$ MIL)'!G254*1000)/'VOLUME (SACAS)'!G254</f>
        <v>172.7137821558448</v>
      </c>
      <c r="H254" s="71">
        <f>('RECEITA CAMBIAL (US$ MIL)'!H254*1000)/'VOLUME (SACAS)'!H254</f>
        <v>195.07235269945355</v>
      </c>
      <c r="I254" s="18"/>
    </row>
    <row r="255" spans="1:9" ht="16.5" customHeight="1">
      <c r="A255" s="20">
        <f>'VOLUME (SACAS)'!A255</f>
        <v>40513</v>
      </c>
      <c r="B255" s="68">
        <f>('RECEITA CAMBIAL (US$ MIL)'!B255*1000)/'VOLUME (SACAS)'!B255</f>
        <v>109.67919293346937</v>
      </c>
      <c r="C255" s="68">
        <f>('RECEITA CAMBIAL (US$ MIL)'!C255*1000)/'VOLUME (SACAS)'!C255</f>
        <v>210.23011309506671</v>
      </c>
      <c r="D255" s="69">
        <f>('RECEITA CAMBIAL (US$ MIL)'!D255*1000)/'VOLUME (SACAS)'!D255</f>
        <v>207.83792449292969</v>
      </c>
      <c r="E255" s="68">
        <f>('RECEITA CAMBIAL (US$ MIL)'!E255*1000)/'VOLUME (SACAS)'!E255</f>
        <v>330.66995044052862</v>
      </c>
      <c r="F255" s="68">
        <f>('RECEITA CAMBIAL (US$ MIL)'!F255*1000)/'VOLUME (SACAS)'!F255</f>
        <v>164.91993487419799</v>
      </c>
      <c r="G255" s="70">
        <f>('RECEITA CAMBIAL (US$ MIL)'!G255*1000)/'VOLUME (SACAS)'!G255</f>
        <v>167.68289156921418</v>
      </c>
      <c r="H255" s="71">
        <f>('RECEITA CAMBIAL (US$ MIL)'!H255*1000)/'VOLUME (SACAS)'!H255</f>
        <v>204.04269645599271</v>
      </c>
      <c r="I255" s="18"/>
    </row>
    <row r="256" spans="1:9" ht="16.5" customHeight="1">
      <c r="A256" s="20">
        <f>'VOLUME (SACAS)'!A256</f>
        <v>40544</v>
      </c>
      <c r="B256" s="68">
        <f>('RECEITA CAMBIAL (US$ MIL)'!B256*1000)/'VOLUME (SACAS)'!B256</f>
        <v>115.00126865557876</v>
      </c>
      <c r="C256" s="68">
        <f>('RECEITA CAMBIAL (US$ MIL)'!C256*1000)/'VOLUME (SACAS)'!C256</f>
        <v>219.05869948469842</v>
      </c>
      <c r="D256" s="69">
        <f>('RECEITA CAMBIAL (US$ MIL)'!D256*1000)/'VOLUME (SACAS)'!D256</f>
        <v>216.42633299640696</v>
      </c>
      <c r="E256" s="68">
        <f>('RECEITA CAMBIAL (US$ MIL)'!E256*1000)/'VOLUME (SACAS)'!E256</f>
        <v>316.97312823355509</v>
      </c>
      <c r="F256" s="68">
        <f>('RECEITA CAMBIAL (US$ MIL)'!F256*1000)/'VOLUME (SACAS)'!F256</f>
        <v>168.49559496173595</v>
      </c>
      <c r="G256" s="70">
        <f>('RECEITA CAMBIAL (US$ MIL)'!G256*1000)/'VOLUME (SACAS)'!G256</f>
        <v>172.34524432776331</v>
      </c>
      <c r="H256" s="71">
        <f>('RECEITA CAMBIAL (US$ MIL)'!H256*1000)/'VOLUME (SACAS)'!H256</f>
        <v>213.14224441561362</v>
      </c>
      <c r="I256" s="18"/>
    </row>
    <row r="257" spans="1:9" ht="16.5" customHeight="1">
      <c r="A257" s="20">
        <f>'VOLUME (SACAS)'!A257</f>
        <v>40575</v>
      </c>
      <c r="B257" s="68">
        <f>('RECEITA CAMBIAL (US$ MIL)'!B257*1000)/'VOLUME (SACAS)'!B257</f>
        <v>123.80633734395299</v>
      </c>
      <c r="C257" s="68">
        <f>('RECEITA CAMBIAL (US$ MIL)'!C257*1000)/'VOLUME (SACAS)'!C257</f>
        <v>234.71376118180632</v>
      </c>
      <c r="D257" s="69">
        <f>('RECEITA CAMBIAL (US$ MIL)'!D257*1000)/'VOLUME (SACAS)'!D257</f>
        <v>232.32980934642077</v>
      </c>
      <c r="E257" s="68">
        <f>('RECEITA CAMBIAL (US$ MIL)'!E257*1000)/'VOLUME (SACAS)'!E257</f>
        <v>324.66534280936457</v>
      </c>
      <c r="F257" s="68">
        <f>('RECEITA CAMBIAL (US$ MIL)'!F257*1000)/'VOLUME (SACAS)'!F257</f>
        <v>177.08296025854975</v>
      </c>
      <c r="G257" s="70">
        <f>('RECEITA CAMBIAL (US$ MIL)'!G257*1000)/'VOLUME (SACAS)'!G257</f>
        <v>179.70133441623463</v>
      </c>
      <c r="H257" s="71">
        <f>('RECEITA CAMBIAL (US$ MIL)'!H257*1000)/'VOLUME (SACAS)'!H257</f>
        <v>227.15136606566168</v>
      </c>
      <c r="I257" s="18"/>
    </row>
    <row r="258" spans="1:9" ht="16.5" customHeight="1">
      <c r="A258" s="20">
        <f>'VOLUME (SACAS)'!A258</f>
        <v>40603</v>
      </c>
      <c r="B258" s="68">
        <f>('RECEITA CAMBIAL (US$ MIL)'!B258*1000)/'VOLUME (SACAS)'!B258</f>
        <v>136.7767875482059</v>
      </c>
      <c r="C258" s="68">
        <f>('RECEITA CAMBIAL (US$ MIL)'!C258*1000)/'VOLUME (SACAS)'!C258</f>
        <v>258.21561037019308</v>
      </c>
      <c r="D258" s="69">
        <f>('RECEITA CAMBIAL (US$ MIL)'!D258*1000)/'VOLUME (SACAS)'!D258</f>
        <v>248.57764142449787</v>
      </c>
      <c r="E258" s="68">
        <f>('RECEITA CAMBIAL (US$ MIL)'!E258*1000)/'VOLUME (SACAS)'!E258</f>
        <v>319.32505184331802</v>
      </c>
      <c r="F258" s="68">
        <f>('RECEITA CAMBIAL (US$ MIL)'!F258*1000)/'VOLUME (SACAS)'!F258</f>
        <v>175.57799539899671</v>
      </c>
      <c r="G258" s="70">
        <f>('RECEITA CAMBIAL (US$ MIL)'!G258*1000)/'VOLUME (SACAS)'!G258</f>
        <v>177.60897872259616</v>
      </c>
      <c r="H258" s="71">
        <f>('RECEITA CAMBIAL (US$ MIL)'!H258*1000)/'VOLUME (SACAS)'!H258</f>
        <v>239.14499949879206</v>
      </c>
      <c r="I258" s="18"/>
    </row>
    <row r="259" spans="1:9" ht="16.5" customHeight="1">
      <c r="A259" s="20">
        <f>'VOLUME (SACAS)'!A259</f>
        <v>40634</v>
      </c>
      <c r="B259" s="68">
        <f>('RECEITA CAMBIAL (US$ MIL)'!B259*1000)/'VOLUME (SACAS)'!B259</f>
        <v>142.66442004927302</v>
      </c>
      <c r="C259" s="68">
        <f>('RECEITA CAMBIAL (US$ MIL)'!C259*1000)/'VOLUME (SACAS)'!C259</f>
        <v>276.37088624331227</v>
      </c>
      <c r="D259" s="69">
        <f>('RECEITA CAMBIAL (US$ MIL)'!D259*1000)/'VOLUME (SACAS)'!D259</f>
        <v>258.91074953221346</v>
      </c>
      <c r="E259" s="68">
        <f>('RECEITA CAMBIAL (US$ MIL)'!E259*1000)/'VOLUME (SACAS)'!E259</f>
        <v>374.07907583417597</v>
      </c>
      <c r="F259" s="68">
        <f>('RECEITA CAMBIAL (US$ MIL)'!F259*1000)/'VOLUME (SACAS)'!F259</f>
        <v>182.92187923678907</v>
      </c>
      <c r="G259" s="70">
        <f>('RECEITA CAMBIAL (US$ MIL)'!G259*1000)/'VOLUME (SACAS)'!G259</f>
        <v>185.96524463861996</v>
      </c>
      <c r="H259" s="71">
        <f>('RECEITA CAMBIAL (US$ MIL)'!H259*1000)/'VOLUME (SACAS)'!H259</f>
        <v>250.75668284863602</v>
      </c>
      <c r="I259" s="18"/>
    </row>
    <row r="260" spans="1:9" ht="16.5" customHeight="1">
      <c r="A260" s="20">
        <f>'VOLUME (SACAS)'!A260</f>
        <v>40664</v>
      </c>
      <c r="B260" s="68">
        <f>('RECEITA CAMBIAL (US$ MIL)'!B260*1000)/'VOLUME (SACAS)'!B260</f>
        <v>142.84801253038663</v>
      </c>
      <c r="C260" s="68">
        <f>('RECEITA CAMBIAL (US$ MIL)'!C260*1000)/'VOLUME (SACAS)'!C260</f>
        <v>297.65546834709897</v>
      </c>
      <c r="D260" s="69">
        <f>('RECEITA CAMBIAL (US$ MIL)'!D260*1000)/'VOLUME (SACAS)'!D260</f>
        <v>275.05104824899746</v>
      </c>
      <c r="E260" s="68">
        <f>('RECEITA CAMBIAL (US$ MIL)'!E260*1000)/'VOLUME (SACAS)'!E260</f>
        <v>344.48848125689085</v>
      </c>
      <c r="F260" s="68">
        <f>('RECEITA CAMBIAL (US$ MIL)'!F260*1000)/'VOLUME (SACAS)'!F260</f>
        <v>194.97781717848815</v>
      </c>
      <c r="G260" s="70">
        <f>('RECEITA CAMBIAL (US$ MIL)'!G260*1000)/'VOLUME (SACAS)'!G260</f>
        <v>199.02540015073274</v>
      </c>
      <c r="H260" s="71">
        <f>('RECEITA CAMBIAL (US$ MIL)'!H260*1000)/'VOLUME (SACAS)'!H260</f>
        <v>267.43062823303262</v>
      </c>
      <c r="I260" s="18"/>
    </row>
    <row r="261" spans="1:9" ht="16.5" customHeight="1">
      <c r="A261" s="20">
        <f>'VOLUME (SACAS)'!A261</f>
        <v>40695</v>
      </c>
      <c r="B261" s="68">
        <f>('RECEITA CAMBIAL (US$ MIL)'!B261*1000)/'VOLUME (SACAS)'!B261</f>
        <v>142.19954851900039</v>
      </c>
      <c r="C261" s="68">
        <f>('RECEITA CAMBIAL (US$ MIL)'!C261*1000)/'VOLUME (SACAS)'!C261</f>
        <v>297.31845345393333</v>
      </c>
      <c r="D261" s="69">
        <f>('RECEITA CAMBIAL (US$ MIL)'!D261*1000)/'VOLUME (SACAS)'!D261</f>
        <v>271.06612387403032</v>
      </c>
      <c r="E261" s="68">
        <f>('RECEITA CAMBIAL (US$ MIL)'!E261*1000)/'VOLUME (SACAS)'!E261</f>
        <v>359.76679893297762</v>
      </c>
      <c r="F261" s="68">
        <f>('RECEITA CAMBIAL (US$ MIL)'!F261*1000)/'VOLUME (SACAS)'!F261</f>
        <v>193.74621667211508</v>
      </c>
      <c r="G261" s="70">
        <f>('RECEITA CAMBIAL (US$ MIL)'!G261*1000)/'VOLUME (SACAS)'!G261</f>
        <v>196.93889970439056</v>
      </c>
      <c r="H261" s="71">
        <f>('RECEITA CAMBIAL (US$ MIL)'!H261*1000)/'VOLUME (SACAS)'!H261</f>
        <v>262.68862061506178</v>
      </c>
      <c r="I261" s="18"/>
    </row>
    <row r="262" spans="1:9" ht="16.5" customHeight="1">
      <c r="A262" s="20">
        <f>'VOLUME (SACAS)'!A262</f>
        <v>40725</v>
      </c>
      <c r="B262" s="68">
        <f>('RECEITA CAMBIAL (US$ MIL)'!B262*1000)/'VOLUME (SACAS)'!B262</f>
        <v>144.61106497230418</v>
      </c>
      <c r="C262" s="68">
        <f>('RECEITA CAMBIAL (US$ MIL)'!C262*1000)/'VOLUME (SACAS)'!C262</f>
        <v>290.35391918823979</v>
      </c>
      <c r="D262" s="69">
        <f>('RECEITA CAMBIAL (US$ MIL)'!D262*1000)/'VOLUME (SACAS)'!D262</f>
        <v>268.8086641707809</v>
      </c>
      <c r="E262" s="68">
        <f>('RECEITA CAMBIAL (US$ MIL)'!E262*1000)/'VOLUME (SACAS)'!E262</f>
        <v>399.06829191238415</v>
      </c>
      <c r="F262" s="68">
        <f>('RECEITA CAMBIAL (US$ MIL)'!F262*1000)/'VOLUME (SACAS)'!F262</f>
        <v>203.3775781239278</v>
      </c>
      <c r="G262" s="70">
        <f>('RECEITA CAMBIAL (US$ MIL)'!G262*1000)/'VOLUME (SACAS)'!G262</f>
        <v>206.51435872765086</v>
      </c>
      <c r="H262" s="71">
        <f>('RECEITA CAMBIAL (US$ MIL)'!H262*1000)/'VOLUME (SACAS)'!H262</f>
        <v>259.99608378509646</v>
      </c>
      <c r="I262" s="18"/>
    </row>
    <row r="263" spans="1:9" ht="16.5" customHeight="1">
      <c r="A263" s="20">
        <f>'VOLUME (SACAS)'!A263</f>
        <v>40756</v>
      </c>
      <c r="B263" s="68">
        <f>('RECEITA CAMBIAL (US$ MIL)'!B263*1000)/'VOLUME (SACAS)'!B263</f>
        <v>140.97521506010264</v>
      </c>
      <c r="C263" s="68">
        <f>('RECEITA CAMBIAL (US$ MIL)'!C263*1000)/'VOLUME (SACAS)'!C263</f>
        <v>296.67568479155892</v>
      </c>
      <c r="D263" s="69">
        <f>('RECEITA CAMBIAL (US$ MIL)'!D263*1000)/'VOLUME (SACAS)'!D263</f>
        <v>277.67305749814727</v>
      </c>
      <c r="E263" s="68">
        <f>('RECEITA CAMBIAL (US$ MIL)'!E263*1000)/'VOLUME (SACAS)'!E263</f>
        <v>453.5697370426829</v>
      </c>
      <c r="F263" s="68">
        <f>('RECEITA CAMBIAL (US$ MIL)'!F263*1000)/'VOLUME (SACAS)'!F263</f>
        <v>203.39871167357404</v>
      </c>
      <c r="G263" s="70">
        <f>('RECEITA CAMBIAL (US$ MIL)'!G263*1000)/'VOLUME (SACAS)'!G263</f>
        <v>207.49677810032148</v>
      </c>
      <c r="H263" s="71">
        <f>('RECEITA CAMBIAL (US$ MIL)'!H263*1000)/'VOLUME (SACAS)'!H263</f>
        <v>270.08030017267646</v>
      </c>
      <c r="I263" s="18"/>
    </row>
    <row r="264" spans="1:9" ht="16.5" customHeight="1">
      <c r="A264" s="20">
        <f>'VOLUME (SACAS)'!A264</f>
        <v>40787</v>
      </c>
      <c r="B264" s="68">
        <f>('RECEITA CAMBIAL (US$ MIL)'!B264*1000)/'VOLUME (SACAS)'!B264</f>
        <v>142.55947657757764</v>
      </c>
      <c r="C264" s="68">
        <f>('RECEITA CAMBIAL (US$ MIL)'!C264*1000)/'VOLUME (SACAS)'!C264</f>
        <v>304.3897809322869</v>
      </c>
      <c r="D264" s="69">
        <f>('RECEITA CAMBIAL (US$ MIL)'!D264*1000)/'VOLUME (SACAS)'!D264</f>
        <v>290.66995769189117</v>
      </c>
      <c r="E264" s="68">
        <f>('RECEITA CAMBIAL (US$ MIL)'!E264*1000)/'VOLUME (SACAS)'!E264</f>
        <v>392.0358017653549</v>
      </c>
      <c r="F264" s="68">
        <f>('RECEITA CAMBIAL (US$ MIL)'!F264*1000)/'VOLUME (SACAS)'!F264</f>
        <v>205.7190468350525</v>
      </c>
      <c r="G264" s="70">
        <f>('RECEITA CAMBIAL (US$ MIL)'!G264*1000)/'VOLUME (SACAS)'!G264</f>
        <v>208.76329738808545</v>
      </c>
      <c r="H264" s="71">
        <f>('RECEITA CAMBIAL (US$ MIL)'!H264*1000)/'VOLUME (SACAS)'!H264</f>
        <v>281.44413232876798</v>
      </c>
      <c r="I264" s="18"/>
    </row>
    <row r="265" spans="1:9" ht="16.5" customHeight="1">
      <c r="A265" s="20">
        <f>'VOLUME (SACAS)'!A265</f>
        <v>40817</v>
      </c>
      <c r="B265" s="68">
        <f>('RECEITA CAMBIAL (US$ MIL)'!B265*1000)/'VOLUME (SACAS)'!B265</f>
        <v>137.61087546578591</v>
      </c>
      <c r="C265" s="68">
        <f>('RECEITA CAMBIAL (US$ MIL)'!C265*1000)/'VOLUME (SACAS)'!C265</f>
        <v>300.96590947796778</v>
      </c>
      <c r="D265" s="69">
        <f>('RECEITA CAMBIAL (US$ MIL)'!D265*1000)/'VOLUME (SACAS)'!D265</f>
        <v>287.79472061955033</v>
      </c>
      <c r="E265" s="68">
        <f>('RECEITA CAMBIAL (US$ MIL)'!E265*1000)/'VOLUME (SACAS)'!E265</f>
        <v>413.45259819227607</v>
      </c>
      <c r="F265" s="68">
        <f>('RECEITA CAMBIAL (US$ MIL)'!F265*1000)/'VOLUME (SACAS)'!F265</f>
        <v>214.41607281632395</v>
      </c>
      <c r="G265" s="70">
        <f>('RECEITA CAMBIAL (US$ MIL)'!G265*1000)/'VOLUME (SACAS)'!G265</f>
        <v>219.10978471829296</v>
      </c>
      <c r="H265" s="71">
        <f>('RECEITA CAMBIAL (US$ MIL)'!H265*1000)/'VOLUME (SACAS)'!H265</f>
        <v>282.23367090712674</v>
      </c>
      <c r="I265" s="18"/>
    </row>
    <row r="266" spans="1:9" ht="16.5" customHeight="1">
      <c r="A266" s="20">
        <f>'VOLUME (SACAS)'!A266</f>
        <v>40848</v>
      </c>
      <c r="B266" s="68">
        <f>('RECEITA CAMBIAL (US$ MIL)'!B266*1000)/'VOLUME (SACAS)'!B266</f>
        <v>133.13706905452921</v>
      </c>
      <c r="C266" s="68">
        <f>('RECEITA CAMBIAL (US$ MIL)'!C266*1000)/'VOLUME (SACAS)'!C266</f>
        <v>293.85033154374048</v>
      </c>
      <c r="D266" s="69">
        <f>('RECEITA CAMBIAL (US$ MIL)'!D266*1000)/'VOLUME (SACAS)'!D266</f>
        <v>285.47780105459884</v>
      </c>
      <c r="E266" s="68">
        <f>('RECEITA CAMBIAL (US$ MIL)'!E266*1000)/'VOLUME (SACAS)'!E266</f>
        <v>365.15260352095214</v>
      </c>
      <c r="F266" s="68">
        <f>('RECEITA CAMBIAL (US$ MIL)'!F266*1000)/'VOLUME (SACAS)'!F266</f>
        <v>211.63790640436014</v>
      </c>
      <c r="G266" s="70">
        <f>('RECEITA CAMBIAL (US$ MIL)'!G266*1000)/'VOLUME (SACAS)'!G266</f>
        <v>213.71699935524171</v>
      </c>
      <c r="H266" s="71">
        <f>('RECEITA CAMBIAL (US$ MIL)'!H266*1000)/'VOLUME (SACAS)'!H266</f>
        <v>278.4695318716868</v>
      </c>
      <c r="I266" s="18"/>
    </row>
    <row r="267" spans="1:9" ht="16.5" customHeight="1">
      <c r="A267" s="20">
        <f>'VOLUME (SACAS)'!A267</f>
        <v>40878</v>
      </c>
      <c r="B267" s="68">
        <f>('RECEITA CAMBIAL (US$ MIL)'!B267*1000)/'VOLUME (SACAS)'!B267</f>
        <v>127.21148595487139</v>
      </c>
      <c r="C267" s="68">
        <f>('RECEITA CAMBIAL (US$ MIL)'!C267*1000)/'VOLUME (SACAS)'!C267</f>
        <v>288.30776703158648</v>
      </c>
      <c r="D267" s="69">
        <f>('RECEITA CAMBIAL (US$ MIL)'!D267*1000)/'VOLUME (SACAS)'!D267</f>
        <v>283.61732834235414</v>
      </c>
      <c r="E267" s="68">
        <f>('RECEITA CAMBIAL (US$ MIL)'!E267*1000)/'VOLUME (SACAS)'!E267</f>
        <v>429.08423589908409</v>
      </c>
      <c r="F267" s="68">
        <f>('RECEITA CAMBIAL (US$ MIL)'!F267*1000)/'VOLUME (SACAS)'!F267</f>
        <v>208.57463120736213</v>
      </c>
      <c r="G267" s="70">
        <f>('RECEITA CAMBIAL (US$ MIL)'!G267*1000)/'VOLUME (SACAS)'!G267</f>
        <v>211.82574774924186</v>
      </c>
      <c r="H267" s="71">
        <f>('RECEITA CAMBIAL (US$ MIL)'!H267*1000)/'VOLUME (SACAS)'!H267</f>
        <v>273.62505776872916</v>
      </c>
      <c r="I267" s="18"/>
    </row>
    <row r="268" spans="1:9" ht="16.5" customHeight="1">
      <c r="A268" s="20">
        <f>'VOLUME (SACAS)'!A268</f>
        <v>40909</v>
      </c>
      <c r="B268" s="68">
        <f>('RECEITA CAMBIAL (US$ MIL)'!B268*1000)/'VOLUME (SACAS)'!B268</f>
        <v>125.76935380421712</v>
      </c>
      <c r="C268" s="68">
        <f>('RECEITA CAMBIAL (US$ MIL)'!C268*1000)/'VOLUME (SACAS)'!C268</f>
        <v>282.50642595665107</v>
      </c>
      <c r="D268" s="69">
        <f>('RECEITA CAMBIAL (US$ MIL)'!D268*1000)/'VOLUME (SACAS)'!D268</f>
        <v>279.47696396481552</v>
      </c>
      <c r="E268" s="68">
        <f>('RECEITA CAMBIAL (US$ MIL)'!E268*1000)/'VOLUME (SACAS)'!E268</f>
        <v>346.192058909303</v>
      </c>
      <c r="F268" s="68">
        <f>('RECEITA CAMBIAL (US$ MIL)'!F268*1000)/'VOLUME (SACAS)'!F268</f>
        <v>204.64960245017355</v>
      </c>
      <c r="G268" s="70">
        <f>('RECEITA CAMBIAL (US$ MIL)'!G268*1000)/'VOLUME (SACAS)'!G268</f>
        <v>206.95422587109093</v>
      </c>
      <c r="H268" s="71">
        <f>('RECEITA CAMBIAL (US$ MIL)'!H268*1000)/'VOLUME (SACAS)'!H268</f>
        <v>272.36181517278521</v>
      </c>
      <c r="I268" s="18"/>
    </row>
    <row r="269" spans="1:9" ht="16.5" customHeight="1">
      <c r="A269" s="20">
        <f>'VOLUME (SACAS)'!A269</f>
        <v>40940</v>
      </c>
      <c r="B269" s="68">
        <f>('RECEITA CAMBIAL (US$ MIL)'!B269*1000)/'VOLUME (SACAS)'!B269</f>
        <v>138.15614556830818</v>
      </c>
      <c r="C269" s="68">
        <f>('RECEITA CAMBIAL (US$ MIL)'!C269*1000)/'VOLUME (SACAS)'!C269</f>
        <v>270.61984202944626</v>
      </c>
      <c r="D269" s="69">
        <f>('RECEITA CAMBIAL (US$ MIL)'!D269*1000)/'VOLUME (SACAS)'!D269</f>
        <v>267.07772067527856</v>
      </c>
      <c r="E269" s="68">
        <f>('RECEITA CAMBIAL (US$ MIL)'!E269*1000)/'VOLUME (SACAS)'!E269</f>
        <v>362.707975107707</v>
      </c>
      <c r="F269" s="68">
        <f>('RECEITA CAMBIAL (US$ MIL)'!F269*1000)/'VOLUME (SACAS)'!F269</f>
        <v>198.7731597755359</v>
      </c>
      <c r="G269" s="70">
        <f>('RECEITA CAMBIAL (US$ MIL)'!G269*1000)/'VOLUME (SACAS)'!G269</f>
        <v>201.4193843425582</v>
      </c>
      <c r="H269" s="71">
        <f>('RECEITA CAMBIAL (US$ MIL)'!H269*1000)/'VOLUME (SACAS)'!H269</f>
        <v>259.50159442405629</v>
      </c>
      <c r="I269" s="18"/>
    </row>
    <row r="270" spans="1:9" ht="16.5" customHeight="1">
      <c r="A270" s="20">
        <f>'VOLUME (SACAS)'!A270</f>
        <v>40969</v>
      </c>
      <c r="B270" s="68">
        <f>('RECEITA CAMBIAL (US$ MIL)'!B270*1000)/'VOLUME (SACAS)'!B270</f>
        <v>154.99193856146383</v>
      </c>
      <c r="C270" s="68">
        <f>('RECEITA CAMBIAL (US$ MIL)'!C270*1000)/'VOLUME (SACAS)'!C270</f>
        <v>258.92360868580499</v>
      </c>
      <c r="D270" s="69">
        <f>('RECEITA CAMBIAL (US$ MIL)'!D270*1000)/'VOLUME (SACAS)'!D270</f>
        <v>254.81987461880206</v>
      </c>
      <c r="E270" s="68">
        <f>('RECEITA CAMBIAL (US$ MIL)'!E270*1000)/'VOLUME (SACAS)'!E270</f>
        <v>428.91093623373854</v>
      </c>
      <c r="F270" s="68">
        <f>('RECEITA CAMBIAL (US$ MIL)'!F270*1000)/'VOLUME (SACAS)'!F270</f>
        <v>208.47258864415716</v>
      </c>
      <c r="G270" s="70">
        <f>('RECEITA CAMBIAL (US$ MIL)'!G270*1000)/'VOLUME (SACAS)'!G270</f>
        <v>212.38017752910932</v>
      </c>
      <c r="H270" s="71">
        <f>('RECEITA CAMBIAL (US$ MIL)'!H270*1000)/'VOLUME (SACAS)'!H270</f>
        <v>249.87166193126723</v>
      </c>
      <c r="I270" s="18"/>
    </row>
    <row r="271" spans="1:9" ht="16.5" customHeight="1">
      <c r="A271" s="20">
        <f>'VOLUME (SACAS)'!A271</f>
        <v>41000</v>
      </c>
      <c r="B271" s="68">
        <f>('RECEITA CAMBIAL (US$ MIL)'!B271*1000)/'VOLUME (SACAS)'!B271</f>
        <v>137.38433244960231</v>
      </c>
      <c r="C271" s="68">
        <f>('RECEITA CAMBIAL (US$ MIL)'!C271*1000)/'VOLUME (SACAS)'!C271</f>
        <v>248.71864693285306</v>
      </c>
      <c r="D271" s="69">
        <f>('RECEITA CAMBIAL (US$ MIL)'!D271*1000)/'VOLUME (SACAS)'!D271</f>
        <v>247.45095061662295</v>
      </c>
      <c r="E271" s="68">
        <f>('RECEITA CAMBIAL (US$ MIL)'!E271*1000)/'VOLUME (SACAS)'!E271</f>
        <v>469.72058354591837</v>
      </c>
      <c r="F271" s="68">
        <f>('RECEITA CAMBIAL (US$ MIL)'!F271*1000)/'VOLUME (SACAS)'!F271</f>
        <v>209.2915097990537</v>
      </c>
      <c r="G271" s="70">
        <f>('RECEITA CAMBIAL (US$ MIL)'!G271*1000)/'VOLUME (SACAS)'!G271</f>
        <v>212.23947967802482</v>
      </c>
      <c r="H271" s="71">
        <f>('RECEITA CAMBIAL (US$ MIL)'!H271*1000)/'VOLUME (SACAS)'!H271</f>
        <v>242.65199733166989</v>
      </c>
      <c r="I271" s="18"/>
    </row>
    <row r="272" spans="1:9" ht="16.5" customHeight="1">
      <c r="A272" s="20">
        <f>'VOLUME (SACAS)'!A272</f>
        <v>41030</v>
      </c>
      <c r="B272" s="68">
        <f>('RECEITA CAMBIAL (US$ MIL)'!B272*1000)/'VOLUME (SACAS)'!B272</f>
        <v>148.8629988213504</v>
      </c>
      <c r="C272" s="68">
        <f>('RECEITA CAMBIAL (US$ MIL)'!C272*1000)/'VOLUME (SACAS)'!C272</f>
        <v>239.01685747613456</v>
      </c>
      <c r="D272" s="69">
        <f>('RECEITA CAMBIAL (US$ MIL)'!D272*1000)/'VOLUME (SACAS)'!D272</f>
        <v>234.59138732964405</v>
      </c>
      <c r="E272" s="68">
        <f>('RECEITA CAMBIAL (US$ MIL)'!E272*1000)/'VOLUME (SACAS)'!E272</f>
        <v>446.88405405405405</v>
      </c>
      <c r="F272" s="68">
        <f>('RECEITA CAMBIAL (US$ MIL)'!F272*1000)/'VOLUME (SACAS)'!F272</f>
        <v>209.66852991665311</v>
      </c>
      <c r="G272" s="70">
        <f>('RECEITA CAMBIAL (US$ MIL)'!G272*1000)/'VOLUME (SACAS)'!G272</f>
        <v>211.99357824261975</v>
      </c>
      <c r="H272" s="71">
        <f>('RECEITA CAMBIAL (US$ MIL)'!H272*1000)/'VOLUME (SACAS)'!H272</f>
        <v>231.23020834935974</v>
      </c>
      <c r="I272" s="18"/>
    </row>
    <row r="273" spans="1:9" ht="16.5" customHeight="1">
      <c r="A273" s="20">
        <f>'VOLUME (SACAS)'!A273</f>
        <v>41061</v>
      </c>
      <c r="B273" s="68">
        <f>('RECEITA CAMBIAL (US$ MIL)'!B273*1000)/'VOLUME (SACAS)'!B273</f>
        <v>137.71091177184138</v>
      </c>
      <c r="C273" s="68">
        <f>('RECEITA CAMBIAL (US$ MIL)'!C273*1000)/'VOLUME (SACAS)'!C273</f>
        <v>226.67935563397205</v>
      </c>
      <c r="D273" s="69">
        <f>('RECEITA CAMBIAL (US$ MIL)'!D273*1000)/'VOLUME (SACAS)'!D273</f>
        <v>216.75483647886497</v>
      </c>
      <c r="E273" s="68">
        <f>('RECEITA CAMBIAL (US$ MIL)'!E273*1000)/'VOLUME (SACAS)'!E273</f>
        <v>478.83707150964813</v>
      </c>
      <c r="F273" s="68">
        <f>('RECEITA CAMBIAL (US$ MIL)'!F273*1000)/'VOLUME (SACAS)'!F273</f>
        <v>214.83298836228579</v>
      </c>
      <c r="G273" s="70">
        <f>('RECEITA CAMBIAL (US$ MIL)'!G273*1000)/'VOLUME (SACAS)'!G273</f>
        <v>216.58070945780935</v>
      </c>
      <c r="H273" s="71">
        <f>('RECEITA CAMBIAL (US$ MIL)'!H273*1000)/'VOLUME (SACAS)'!H273</f>
        <v>216.73080994098842</v>
      </c>
      <c r="I273" s="18"/>
    </row>
    <row r="274" spans="1:9" ht="16.5" customHeight="1">
      <c r="A274" s="20">
        <f>'VOLUME (SACAS)'!A274</f>
        <v>41091</v>
      </c>
      <c r="B274" s="68">
        <f>('RECEITA CAMBIAL (US$ MIL)'!B274*1000)/'VOLUME (SACAS)'!B274</f>
        <v>137.86295228479975</v>
      </c>
      <c r="C274" s="68">
        <f>('RECEITA CAMBIAL (US$ MIL)'!C274*1000)/'VOLUME (SACAS)'!C274</f>
        <v>213.76920922259274</v>
      </c>
      <c r="D274" s="69">
        <f>('RECEITA CAMBIAL (US$ MIL)'!D274*1000)/'VOLUME (SACAS)'!D274</f>
        <v>206.63558311382914</v>
      </c>
      <c r="E274" s="68">
        <f>('RECEITA CAMBIAL (US$ MIL)'!E274*1000)/'VOLUME (SACAS)'!E274</f>
        <v>485.11724255734504</v>
      </c>
      <c r="F274" s="68">
        <f>('RECEITA CAMBIAL (US$ MIL)'!F274*1000)/'VOLUME (SACAS)'!F274</f>
        <v>202.55661414708976</v>
      </c>
      <c r="G274" s="70">
        <f>('RECEITA CAMBIAL (US$ MIL)'!G274*1000)/'VOLUME (SACAS)'!G274</f>
        <v>206.54567788698381</v>
      </c>
      <c r="H274" s="71">
        <f>('RECEITA CAMBIAL (US$ MIL)'!H274*1000)/'VOLUME (SACAS)'!H274</f>
        <v>206.62341770405297</v>
      </c>
      <c r="I274" s="18"/>
    </row>
    <row r="275" spans="1:9" ht="16.5" customHeight="1">
      <c r="A275" s="20">
        <f>'VOLUME (SACAS)'!A275</f>
        <v>41122</v>
      </c>
      <c r="B275" s="68">
        <f>('RECEITA CAMBIAL (US$ MIL)'!B275*1000)/'VOLUME (SACAS)'!B275</f>
        <v>137.96241396589903</v>
      </c>
      <c r="C275" s="68">
        <f>('RECEITA CAMBIAL (US$ MIL)'!C275*1000)/'VOLUME (SACAS)'!C275</f>
        <v>211.1902155865952</v>
      </c>
      <c r="D275" s="69">
        <f>('RECEITA CAMBIAL (US$ MIL)'!D275*1000)/'VOLUME (SACAS)'!D275</f>
        <v>203.65050855641996</v>
      </c>
      <c r="E275" s="68">
        <f>('RECEITA CAMBIAL (US$ MIL)'!E275*1000)/'VOLUME (SACAS)'!E275</f>
        <v>511.63268511198947</v>
      </c>
      <c r="F275" s="68">
        <f>('RECEITA CAMBIAL (US$ MIL)'!F275*1000)/'VOLUME (SACAS)'!F275</f>
        <v>197.00161785263063</v>
      </c>
      <c r="G275" s="70">
        <f>('RECEITA CAMBIAL (US$ MIL)'!G275*1000)/'VOLUME (SACAS)'!G275</f>
        <v>200.31134809098521</v>
      </c>
      <c r="H275" s="71">
        <f>('RECEITA CAMBIAL (US$ MIL)'!H275*1000)/'VOLUME (SACAS)'!H275</f>
        <v>203.19219365960333</v>
      </c>
      <c r="I275" s="18"/>
    </row>
    <row r="276" spans="1:9" ht="16.5" customHeight="1">
      <c r="A276" s="20">
        <f>'VOLUME (SACAS)'!A276</f>
        <v>41153</v>
      </c>
      <c r="B276" s="68">
        <f>('RECEITA CAMBIAL (US$ MIL)'!B276*1000)/'VOLUME (SACAS)'!B276</f>
        <v>142.19171888581846</v>
      </c>
      <c r="C276" s="68">
        <f>('RECEITA CAMBIAL (US$ MIL)'!C276*1000)/'VOLUME (SACAS)'!C276</f>
        <v>210.50054327845629</v>
      </c>
      <c r="D276" s="69">
        <f>('RECEITA CAMBIAL (US$ MIL)'!D276*1000)/'VOLUME (SACAS)'!D276</f>
        <v>207.81483334106969</v>
      </c>
      <c r="E276" s="68">
        <f>('RECEITA CAMBIAL (US$ MIL)'!E276*1000)/'VOLUME (SACAS)'!E276</f>
        <v>456.19616828276509</v>
      </c>
      <c r="F276" s="68">
        <f>('RECEITA CAMBIAL (US$ MIL)'!F276*1000)/'VOLUME (SACAS)'!F276</f>
        <v>196.72942086211529</v>
      </c>
      <c r="G276" s="70">
        <f>('RECEITA CAMBIAL (US$ MIL)'!G276*1000)/'VOLUME (SACAS)'!G276</f>
        <v>199.32561503167329</v>
      </c>
      <c r="H276" s="71">
        <f>('RECEITA CAMBIAL (US$ MIL)'!H276*1000)/'VOLUME (SACAS)'!H276</f>
        <v>206.62515657121</v>
      </c>
      <c r="I276" s="18"/>
    </row>
    <row r="277" spans="1:9" ht="16.5" customHeight="1">
      <c r="A277" s="20">
        <f>'VOLUME (SACAS)'!A277</f>
        <v>41183</v>
      </c>
      <c r="B277" s="68">
        <f>('RECEITA CAMBIAL (US$ MIL)'!B277*1000)/'VOLUME (SACAS)'!B277</f>
        <v>140.42682815872487</v>
      </c>
      <c r="C277" s="68">
        <f>('RECEITA CAMBIAL (US$ MIL)'!C277*1000)/'VOLUME (SACAS)'!C277</f>
        <v>215.08848482220051</v>
      </c>
      <c r="D277" s="69">
        <f>('RECEITA CAMBIAL (US$ MIL)'!D277*1000)/'VOLUME (SACAS)'!D277</f>
        <v>213.34892909628329</v>
      </c>
      <c r="E277" s="68">
        <f>('RECEITA CAMBIAL (US$ MIL)'!E277*1000)/'VOLUME (SACAS)'!E277</f>
        <v>462.26734238603296</v>
      </c>
      <c r="F277" s="68">
        <f>('RECEITA CAMBIAL (US$ MIL)'!F277*1000)/'VOLUME (SACAS)'!F277</f>
        <v>191.89621874433186</v>
      </c>
      <c r="G277" s="70">
        <f>('RECEITA CAMBIAL (US$ MIL)'!G277*1000)/'VOLUME (SACAS)'!G277</f>
        <v>194.28259515452442</v>
      </c>
      <c r="H277" s="71">
        <f>('RECEITA CAMBIAL (US$ MIL)'!H277*1000)/'VOLUME (SACAS)'!H277</f>
        <v>211.07285426089399</v>
      </c>
      <c r="I277" s="18"/>
    </row>
    <row r="278" spans="1:9" ht="16.5" customHeight="1">
      <c r="A278" s="20">
        <f>'VOLUME (SACAS)'!A278</f>
        <v>41214</v>
      </c>
      <c r="B278" s="68">
        <f>('RECEITA CAMBIAL (US$ MIL)'!B278*1000)/'VOLUME (SACAS)'!B278</f>
        <v>131.81927122826022</v>
      </c>
      <c r="C278" s="68">
        <f>('RECEITA CAMBIAL (US$ MIL)'!C278*1000)/'VOLUME (SACAS)'!C278</f>
        <v>212.34692043967385</v>
      </c>
      <c r="D278" s="69">
        <f>('RECEITA CAMBIAL (US$ MIL)'!D278*1000)/'VOLUME (SACAS)'!D278</f>
        <v>210.2446256980958</v>
      </c>
      <c r="E278" s="68">
        <f>('RECEITA CAMBIAL (US$ MIL)'!E278*1000)/'VOLUME (SACAS)'!E278</f>
        <v>472.00250214592279</v>
      </c>
      <c r="F278" s="68">
        <f>('RECEITA CAMBIAL (US$ MIL)'!F278*1000)/'VOLUME (SACAS)'!F278</f>
        <v>197.80383452174848</v>
      </c>
      <c r="G278" s="70">
        <f>('RECEITA CAMBIAL (US$ MIL)'!G278*1000)/'VOLUME (SACAS)'!G278</f>
        <v>199.87114240505304</v>
      </c>
      <c r="H278" s="71">
        <f>('RECEITA CAMBIAL (US$ MIL)'!H278*1000)/'VOLUME (SACAS)'!H278</f>
        <v>209.12177156178788</v>
      </c>
      <c r="I278" s="18"/>
    </row>
    <row r="279" spans="1:9" ht="16.5" customHeight="1">
      <c r="A279" s="20">
        <f>'VOLUME (SACAS)'!A279</f>
        <v>41244</v>
      </c>
      <c r="B279" s="68">
        <f>('RECEITA CAMBIAL (US$ MIL)'!B279*1000)/'VOLUME (SACAS)'!B279</f>
        <v>124.17005540046623</v>
      </c>
      <c r="C279" s="68">
        <f>('RECEITA CAMBIAL (US$ MIL)'!C279*1000)/'VOLUME (SACAS)'!C279</f>
        <v>206.65708259666232</v>
      </c>
      <c r="D279" s="69">
        <f>('RECEITA CAMBIAL (US$ MIL)'!D279*1000)/'VOLUME (SACAS)'!D279</f>
        <v>204.4475433612682</v>
      </c>
      <c r="E279" s="68">
        <f>('RECEITA CAMBIAL (US$ MIL)'!E279*1000)/'VOLUME (SACAS)'!E279</f>
        <v>498.9795240361733</v>
      </c>
      <c r="F279" s="68">
        <f>('RECEITA CAMBIAL (US$ MIL)'!F279*1000)/'VOLUME (SACAS)'!F279</f>
        <v>194.47889052513108</v>
      </c>
      <c r="G279" s="70">
        <f>('RECEITA CAMBIAL (US$ MIL)'!G279*1000)/'VOLUME (SACAS)'!G279</f>
        <v>196.25951172875244</v>
      </c>
      <c r="H279" s="71">
        <f>('RECEITA CAMBIAL (US$ MIL)'!H279*1000)/'VOLUME (SACAS)'!H279</f>
        <v>203.45153587048446</v>
      </c>
      <c r="I279" s="18"/>
    </row>
    <row r="280" spans="1:9" ht="16.5" customHeight="1">
      <c r="A280" s="20">
        <f>'VOLUME (SACAS)'!A280</f>
        <v>41275</v>
      </c>
      <c r="B280" s="68">
        <f>('RECEITA CAMBIAL (US$ MIL)'!B280*1000)/'VOLUME (SACAS)'!B280</f>
        <v>141.11814674896243</v>
      </c>
      <c r="C280" s="68">
        <f>('RECEITA CAMBIAL (US$ MIL)'!C280*1000)/'VOLUME (SACAS)'!C280</f>
        <v>200.44474736663051</v>
      </c>
      <c r="D280" s="69">
        <f>('RECEITA CAMBIAL (US$ MIL)'!D280*1000)/'VOLUME (SACAS)'!D280</f>
        <v>199.470609452068</v>
      </c>
      <c r="E280" s="68">
        <f>('RECEITA CAMBIAL (US$ MIL)'!E280*1000)/'VOLUME (SACAS)'!E280</f>
        <v>522.77037721893498</v>
      </c>
      <c r="F280" s="68">
        <f>('RECEITA CAMBIAL (US$ MIL)'!F280*1000)/'VOLUME (SACAS)'!F280</f>
        <v>196.72912907564117</v>
      </c>
      <c r="G280" s="70">
        <f>('RECEITA CAMBIAL (US$ MIL)'!G280*1000)/'VOLUME (SACAS)'!G280</f>
        <v>198.31078026271885</v>
      </c>
      <c r="H280" s="71">
        <f>('RECEITA CAMBIAL (US$ MIL)'!H280*1000)/'VOLUME (SACAS)'!H280</f>
        <v>199.34472874037337</v>
      </c>
      <c r="I280" s="18"/>
    </row>
    <row r="281" spans="1:9" ht="16.5" customHeight="1">
      <c r="A281" s="20">
        <f>'VOLUME (SACAS)'!A281</f>
        <v>41306</v>
      </c>
      <c r="B281" s="68">
        <f>('RECEITA CAMBIAL (US$ MIL)'!B281*1000)/'VOLUME (SACAS)'!B281</f>
        <v>139.82685413416536</v>
      </c>
      <c r="C281" s="68">
        <f>('RECEITA CAMBIAL (US$ MIL)'!C281*1000)/'VOLUME (SACAS)'!C281</f>
        <v>192.00056970424492</v>
      </c>
      <c r="D281" s="69">
        <f>('RECEITA CAMBIAL (US$ MIL)'!D281*1000)/'VOLUME (SACAS)'!D281</f>
        <v>190.98343459058378</v>
      </c>
      <c r="E281" s="68">
        <f>('RECEITA CAMBIAL (US$ MIL)'!E281*1000)/'VOLUME (SACAS)'!E281</f>
        <v>534.29842388059706</v>
      </c>
      <c r="F281" s="68">
        <f>('RECEITA CAMBIAL (US$ MIL)'!F281*1000)/'VOLUME (SACAS)'!F281</f>
        <v>207.41759439171932</v>
      </c>
      <c r="G281" s="70">
        <f>('RECEITA CAMBIAL (US$ MIL)'!G281*1000)/'VOLUME (SACAS)'!G281</f>
        <v>209.52571534178853</v>
      </c>
      <c r="H281" s="71">
        <f>('RECEITA CAMBIAL (US$ MIL)'!H281*1000)/'VOLUME (SACAS)'!H281</f>
        <v>193.1405666200377</v>
      </c>
      <c r="I281" s="18"/>
    </row>
    <row r="282" spans="1:9" ht="16.5" customHeight="1">
      <c r="A282" s="20">
        <f>'VOLUME (SACAS)'!A282</f>
        <v>41334</v>
      </c>
      <c r="B282" s="68">
        <f>('RECEITA CAMBIAL (US$ MIL)'!B282*1000)/'VOLUME (SACAS)'!B282</f>
        <v>148.13964778455824</v>
      </c>
      <c r="C282" s="68">
        <f>('RECEITA CAMBIAL (US$ MIL)'!C282*1000)/'VOLUME (SACAS)'!C282</f>
        <v>185.04144879504821</v>
      </c>
      <c r="D282" s="69">
        <f>('RECEITA CAMBIAL (US$ MIL)'!D282*1000)/'VOLUME (SACAS)'!D282</f>
        <v>184.05899995187812</v>
      </c>
      <c r="E282" s="68">
        <f>('RECEITA CAMBIAL (US$ MIL)'!E282*1000)/'VOLUME (SACAS)'!E282</f>
        <v>491.02942218798148</v>
      </c>
      <c r="F282" s="68">
        <f>('RECEITA CAMBIAL (US$ MIL)'!F282*1000)/'VOLUME (SACAS)'!F282</f>
        <v>191.34239179525198</v>
      </c>
      <c r="G282" s="70">
        <f>('RECEITA CAMBIAL (US$ MIL)'!G282*1000)/'VOLUME (SACAS)'!G282</f>
        <v>193.72658212564085</v>
      </c>
      <c r="H282" s="71">
        <f>('RECEITA CAMBIAL (US$ MIL)'!H282*1000)/'VOLUME (SACAS)'!H282</f>
        <v>185.27635279031503</v>
      </c>
      <c r="I282" s="18"/>
    </row>
    <row r="283" spans="1:9" ht="16.5" customHeight="1">
      <c r="A283" s="20">
        <f>'VOLUME (SACAS)'!A283</f>
        <v>41365</v>
      </c>
      <c r="B283" s="68">
        <f>('RECEITA CAMBIAL (US$ MIL)'!B283*1000)/'VOLUME (SACAS)'!B283</f>
        <v>146.27563372057554</v>
      </c>
      <c r="C283" s="68">
        <f>('RECEITA CAMBIAL (US$ MIL)'!C283*1000)/'VOLUME (SACAS)'!C283</f>
        <v>177.34273284514774</v>
      </c>
      <c r="D283" s="69">
        <f>('RECEITA CAMBIAL (US$ MIL)'!D283*1000)/'VOLUME (SACAS)'!D283</f>
        <v>175.89455425248059</v>
      </c>
      <c r="E283" s="68">
        <f>('RECEITA CAMBIAL (US$ MIL)'!E283*1000)/'VOLUME (SACAS)'!E283</f>
        <v>435.293025751073</v>
      </c>
      <c r="F283" s="68">
        <f>('RECEITA CAMBIAL (US$ MIL)'!F283*1000)/'VOLUME (SACAS)'!F283</f>
        <v>194.69598469435311</v>
      </c>
      <c r="G283" s="70">
        <f>('RECEITA CAMBIAL (US$ MIL)'!G283*1000)/'VOLUME (SACAS)'!G283</f>
        <v>196.83889657654902</v>
      </c>
      <c r="H283" s="71">
        <f>('RECEITA CAMBIAL (US$ MIL)'!H283*1000)/'VOLUME (SACAS)'!H283</f>
        <v>178.26350646075178</v>
      </c>
      <c r="I283" s="18"/>
    </row>
    <row r="284" spans="1:9" ht="16.5" customHeight="1">
      <c r="A284" s="20">
        <f>'VOLUME (SACAS)'!A284</f>
        <v>41395</v>
      </c>
      <c r="B284" s="68">
        <f>('RECEITA CAMBIAL (US$ MIL)'!B284*1000)/'VOLUME (SACAS)'!B284</f>
        <v>139.9466349059602</v>
      </c>
      <c r="C284" s="68">
        <f>('RECEITA CAMBIAL (US$ MIL)'!C284*1000)/'VOLUME (SACAS)'!C284</f>
        <v>175.64504458455346</v>
      </c>
      <c r="D284" s="69">
        <f>('RECEITA CAMBIAL (US$ MIL)'!D284*1000)/'VOLUME (SACAS)'!D284</f>
        <v>172.93381797819575</v>
      </c>
      <c r="E284" s="68">
        <f>('RECEITA CAMBIAL (US$ MIL)'!E284*1000)/'VOLUME (SACAS)'!E284</f>
        <v>357.81314708299095</v>
      </c>
      <c r="F284" s="68">
        <f>('RECEITA CAMBIAL (US$ MIL)'!F284*1000)/'VOLUME (SACAS)'!F284</f>
        <v>191.7081244724196</v>
      </c>
      <c r="G284" s="70">
        <f>('RECEITA CAMBIAL (US$ MIL)'!G284*1000)/'VOLUME (SACAS)'!G284</f>
        <v>192.37723105796061</v>
      </c>
      <c r="H284" s="71">
        <f>('RECEITA CAMBIAL (US$ MIL)'!H284*1000)/'VOLUME (SACAS)'!H284</f>
        <v>175.20990284193633</v>
      </c>
      <c r="I284" s="18"/>
    </row>
    <row r="285" spans="1:9" ht="16.5" customHeight="1">
      <c r="A285" s="20">
        <f>'VOLUME (SACAS)'!A285</f>
        <v>41426</v>
      </c>
      <c r="B285" s="68">
        <f>('RECEITA CAMBIAL (US$ MIL)'!B285*1000)/'VOLUME (SACAS)'!B285</f>
        <v>131.68148423878048</v>
      </c>
      <c r="C285" s="68">
        <f>('RECEITA CAMBIAL (US$ MIL)'!C285*1000)/'VOLUME (SACAS)'!C285</f>
        <v>164.62124379693543</v>
      </c>
      <c r="D285" s="69">
        <f>('RECEITA CAMBIAL (US$ MIL)'!D285*1000)/'VOLUME (SACAS)'!D285</f>
        <v>162.43806122634913</v>
      </c>
      <c r="E285" s="68">
        <f>('RECEITA CAMBIAL (US$ MIL)'!E285*1000)/'VOLUME (SACAS)'!E285</f>
        <v>485.59169451773676</v>
      </c>
      <c r="F285" s="68">
        <f>('RECEITA CAMBIAL (US$ MIL)'!F285*1000)/'VOLUME (SACAS)'!F285</f>
        <v>192.02731899229181</v>
      </c>
      <c r="G285" s="70">
        <f>('RECEITA CAMBIAL (US$ MIL)'!G285*1000)/'VOLUME (SACAS)'!G285</f>
        <v>195.62859099311646</v>
      </c>
      <c r="H285" s="71">
        <f>('RECEITA CAMBIAL (US$ MIL)'!H285*1000)/'VOLUME (SACAS)'!H285</f>
        <v>166.34276830593322</v>
      </c>
      <c r="I285" s="18"/>
    </row>
    <row r="286" spans="1:9" ht="16.5" customHeight="1">
      <c r="A286" s="20">
        <f>'VOLUME (SACAS)'!A286</f>
        <v>41456</v>
      </c>
      <c r="B286" s="68">
        <f>('RECEITA CAMBIAL (US$ MIL)'!B286*1000)/'VOLUME (SACAS)'!B286</f>
        <v>133.411641353801</v>
      </c>
      <c r="C286" s="68">
        <f>('RECEITA CAMBIAL (US$ MIL)'!C286*1000)/'VOLUME (SACAS)'!C286</f>
        <v>154.50533372317489</v>
      </c>
      <c r="D286" s="69">
        <f>('RECEITA CAMBIAL (US$ MIL)'!D286*1000)/'VOLUME (SACAS)'!D286</f>
        <v>152.36429234098782</v>
      </c>
      <c r="E286" s="68">
        <f>('RECEITA CAMBIAL (US$ MIL)'!E286*1000)/'VOLUME (SACAS)'!E286</f>
        <v>467.46780159730974</v>
      </c>
      <c r="F286" s="68">
        <f>('RECEITA CAMBIAL (US$ MIL)'!F286*1000)/'VOLUME (SACAS)'!F286</f>
        <v>184.62232469239845</v>
      </c>
      <c r="G286" s="70">
        <f>('RECEITA CAMBIAL (US$ MIL)'!G286*1000)/'VOLUME (SACAS)'!G286</f>
        <v>186.87257262673521</v>
      </c>
      <c r="H286" s="71">
        <f>('RECEITA CAMBIAL (US$ MIL)'!H286*1000)/'VOLUME (SACAS)'!H286</f>
        <v>156.98590776723381</v>
      </c>
      <c r="I286" s="18"/>
    </row>
    <row r="287" spans="1:9" ht="16.5" customHeight="1">
      <c r="A287" s="20">
        <f>'VOLUME (SACAS)'!A287</f>
        <v>41487</v>
      </c>
      <c r="B287" s="68">
        <f>('RECEITA CAMBIAL (US$ MIL)'!B287*1000)/'VOLUME (SACAS)'!B287</f>
        <v>126.94971507359791</v>
      </c>
      <c r="C287" s="68">
        <f>('RECEITA CAMBIAL (US$ MIL)'!C287*1000)/'VOLUME (SACAS)'!C287</f>
        <v>149.47395256125614</v>
      </c>
      <c r="D287" s="69">
        <f>('RECEITA CAMBIAL (US$ MIL)'!D287*1000)/'VOLUME (SACAS)'!D287</f>
        <v>148.20503404913708</v>
      </c>
      <c r="E287" s="68">
        <f>('RECEITA CAMBIAL (US$ MIL)'!E287*1000)/'VOLUME (SACAS)'!E287</f>
        <v>309.25873496873498</v>
      </c>
      <c r="F287" s="68">
        <f>('RECEITA CAMBIAL (US$ MIL)'!F287*1000)/'VOLUME (SACAS)'!F287</f>
        <v>181.78212794895353</v>
      </c>
      <c r="G287" s="70">
        <f>('RECEITA CAMBIAL (US$ MIL)'!G287*1000)/'VOLUME (SACAS)'!G287</f>
        <v>182.73362693109971</v>
      </c>
      <c r="H287" s="71">
        <f>('RECEITA CAMBIAL (US$ MIL)'!H287*1000)/'VOLUME (SACAS)'!H287</f>
        <v>151.82025665748705</v>
      </c>
      <c r="I287" s="18"/>
    </row>
    <row r="288" spans="1:9" ht="16.5" customHeight="1">
      <c r="A288" s="20">
        <f>'VOLUME (SACAS)'!A288</f>
        <v>41518</v>
      </c>
      <c r="B288" s="68">
        <f>('RECEITA CAMBIAL (US$ MIL)'!B288*1000)/'VOLUME (SACAS)'!B288</f>
        <v>123.05457673003598</v>
      </c>
      <c r="C288" s="68">
        <f>('RECEITA CAMBIAL (US$ MIL)'!C288*1000)/'VOLUME (SACAS)'!C288</f>
        <v>145.9740367270648</v>
      </c>
      <c r="D288" s="69">
        <f>('RECEITA CAMBIAL (US$ MIL)'!D288*1000)/'VOLUME (SACAS)'!D288</f>
        <v>144.54797364678453</v>
      </c>
      <c r="E288" s="68">
        <f>('RECEITA CAMBIAL (US$ MIL)'!E288*1000)/'VOLUME (SACAS)'!E288</f>
        <v>320.9864145907473</v>
      </c>
      <c r="F288" s="68">
        <f>('RECEITA CAMBIAL (US$ MIL)'!F288*1000)/'VOLUME (SACAS)'!F288</f>
        <v>185.18837620377195</v>
      </c>
      <c r="G288" s="70">
        <f>('RECEITA CAMBIAL (US$ MIL)'!G288*1000)/'VOLUME (SACAS)'!G288</f>
        <v>185.65356695934682</v>
      </c>
      <c r="H288" s="71">
        <f>('RECEITA CAMBIAL (US$ MIL)'!H288*1000)/'VOLUME (SACAS)'!H288</f>
        <v>149.49470967169307</v>
      </c>
      <c r="I288" s="18"/>
    </row>
    <row r="289" spans="1:9" ht="16.5" customHeight="1">
      <c r="A289" s="20">
        <f>'VOLUME (SACAS)'!A289</f>
        <v>41548</v>
      </c>
      <c r="B289" s="68">
        <f>('RECEITA CAMBIAL (US$ MIL)'!B289*1000)/'VOLUME (SACAS)'!B289</f>
        <v>116.43547204686632</v>
      </c>
      <c r="C289" s="68">
        <f>('RECEITA CAMBIAL (US$ MIL)'!C289*1000)/'VOLUME (SACAS)'!C289</f>
        <v>146.10215675451715</v>
      </c>
      <c r="D289" s="69">
        <f>('RECEITA CAMBIAL (US$ MIL)'!D289*1000)/'VOLUME (SACAS)'!D289</f>
        <v>145.09058223349885</v>
      </c>
      <c r="E289" s="68">
        <f>('RECEITA CAMBIAL (US$ MIL)'!E289*1000)/'VOLUME (SACAS)'!E289</f>
        <v>469.70042923433874</v>
      </c>
      <c r="F289" s="68">
        <f>('RECEITA CAMBIAL (US$ MIL)'!F289*1000)/'VOLUME (SACAS)'!F289</f>
        <v>189.61939278658846</v>
      </c>
      <c r="G289" s="70">
        <f>('RECEITA CAMBIAL (US$ MIL)'!G289*1000)/'VOLUME (SACAS)'!G289</f>
        <v>193.26293502800985</v>
      </c>
      <c r="H289" s="71">
        <f>('RECEITA CAMBIAL (US$ MIL)'!H289*1000)/'VOLUME (SACAS)'!H289</f>
        <v>150.02436707054875</v>
      </c>
      <c r="I289" s="18"/>
    </row>
    <row r="290" spans="1:9" ht="16.5" customHeight="1">
      <c r="A290" s="20">
        <f>'VOLUME (SACAS)'!A290</f>
        <v>41579</v>
      </c>
      <c r="B290" s="68">
        <f>('RECEITA CAMBIAL (US$ MIL)'!B290*1000)/'VOLUME (SACAS)'!B290</f>
        <v>109.70085260261524</v>
      </c>
      <c r="C290" s="68">
        <f>('RECEITA CAMBIAL (US$ MIL)'!C290*1000)/'VOLUME (SACAS)'!C290</f>
        <v>138.4717984616787</v>
      </c>
      <c r="D290" s="69">
        <f>('RECEITA CAMBIAL (US$ MIL)'!D290*1000)/'VOLUME (SACAS)'!D290</f>
        <v>137.54085914438011</v>
      </c>
      <c r="E290" s="68">
        <f>('RECEITA CAMBIAL (US$ MIL)'!E290*1000)/'VOLUME (SACAS)'!E290</f>
        <v>510.54218319021601</v>
      </c>
      <c r="F290" s="68">
        <f>('RECEITA CAMBIAL (US$ MIL)'!F290*1000)/'VOLUME (SACAS)'!F290</f>
        <v>181.08834463130242</v>
      </c>
      <c r="G290" s="70">
        <f>('RECEITA CAMBIAL (US$ MIL)'!G290*1000)/'VOLUME (SACAS)'!G290</f>
        <v>186.14270141120582</v>
      </c>
      <c r="H290" s="71">
        <f>('RECEITA CAMBIAL (US$ MIL)'!H290*1000)/'VOLUME (SACAS)'!H290</f>
        <v>142.05151210847927</v>
      </c>
      <c r="I290" s="18"/>
    </row>
    <row r="291" spans="1:9" ht="16.5" customHeight="1">
      <c r="A291" s="20">
        <f>'VOLUME (SACAS)'!A291</f>
        <v>41609</v>
      </c>
      <c r="B291" s="68">
        <f>('RECEITA CAMBIAL (US$ MIL)'!B291*1000)/'VOLUME (SACAS)'!B291</f>
        <v>104.98918476354294</v>
      </c>
      <c r="C291" s="68">
        <f>('RECEITA CAMBIAL (US$ MIL)'!C291*1000)/'VOLUME (SACAS)'!C291</f>
        <v>138.33644310550531</v>
      </c>
      <c r="D291" s="69">
        <f>('RECEITA CAMBIAL (US$ MIL)'!D291*1000)/'VOLUME (SACAS)'!D291</f>
        <v>137.23030378695799</v>
      </c>
      <c r="E291" s="68">
        <f>('RECEITA CAMBIAL (US$ MIL)'!E291*1000)/'VOLUME (SACAS)'!E291</f>
        <v>425.44028543307087</v>
      </c>
      <c r="F291" s="68">
        <f>('RECEITA CAMBIAL (US$ MIL)'!F291*1000)/'VOLUME (SACAS)'!F291</f>
        <v>177.64525581608072</v>
      </c>
      <c r="G291" s="70">
        <f>('RECEITA CAMBIAL (US$ MIL)'!G291*1000)/'VOLUME (SACAS)'!G291</f>
        <v>180.67819521494786</v>
      </c>
      <c r="H291" s="71">
        <f>('RECEITA CAMBIAL (US$ MIL)'!H291*1000)/'VOLUME (SACAS)'!H291</f>
        <v>142.04533399397613</v>
      </c>
      <c r="I291" s="18"/>
    </row>
    <row r="292" spans="1:9" ht="16.5" customHeight="1">
      <c r="A292" s="20">
        <f>'VOLUME (SACAS)'!A292</f>
        <v>41640</v>
      </c>
      <c r="B292" s="68">
        <f>('RECEITA CAMBIAL (US$ MIL)'!B292*1000)/'VOLUME (SACAS)'!B292</f>
        <v>107.3433197577186</v>
      </c>
      <c r="C292" s="68">
        <f>('RECEITA CAMBIAL (US$ MIL)'!C292*1000)/'VOLUME (SACAS)'!C292</f>
        <v>135.69056352920782</v>
      </c>
      <c r="D292" s="69">
        <f>('RECEITA CAMBIAL (US$ MIL)'!D292*1000)/'VOLUME (SACAS)'!D292</f>
        <v>134.37183647472702</v>
      </c>
      <c r="E292" s="68">
        <f>('RECEITA CAMBIAL (US$ MIL)'!E292*1000)/'VOLUME (SACAS)'!E292</f>
        <v>478.89478205938087</v>
      </c>
      <c r="F292" s="68">
        <f>('RECEITA CAMBIAL (US$ MIL)'!F292*1000)/'VOLUME (SACAS)'!F292</f>
        <v>171.52396941750342</v>
      </c>
      <c r="G292" s="70">
        <f>('RECEITA CAMBIAL (US$ MIL)'!G292*1000)/'VOLUME (SACAS)'!G292</f>
        <v>173.14769213313667</v>
      </c>
      <c r="H292" s="71">
        <f>('RECEITA CAMBIAL (US$ MIL)'!H292*1000)/'VOLUME (SACAS)'!H292</f>
        <v>138.55103318101467</v>
      </c>
      <c r="I292" s="18"/>
    </row>
    <row r="293" spans="1:9" ht="16.5" customHeight="1">
      <c r="A293" s="20">
        <f>'VOLUME (SACAS)'!A293</f>
        <v>41671</v>
      </c>
      <c r="B293" s="68">
        <f>('RECEITA CAMBIAL (US$ MIL)'!B293*1000)/'VOLUME (SACAS)'!B293</f>
        <v>105.59713583220096</v>
      </c>
      <c r="C293" s="68">
        <f>('RECEITA CAMBIAL (US$ MIL)'!C293*1000)/'VOLUME (SACAS)'!C293</f>
        <v>139.90701465484179</v>
      </c>
      <c r="D293" s="69">
        <f>('RECEITA CAMBIAL (US$ MIL)'!D293*1000)/'VOLUME (SACAS)'!D293</f>
        <v>137.99121159135248</v>
      </c>
      <c r="E293" s="68">
        <f>('RECEITA CAMBIAL (US$ MIL)'!E293*1000)/'VOLUME (SACAS)'!E293</f>
        <v>516.67726203807388</v>
      </c>
      <c r="F293" s="68">
        <f>('RECEITA CAMBIAL (US$ MIL)'!F293*1000)/'VOLUME (SACAS)'!F293</f>
        <v>164.23166085191173</v>
      </c>
      <c r="G293" s="70">
        <f>('RECEITA CAMBIAL (US$ MIL)'!G293*1000)/'VOLUME (SACAS)'!G293</f>
        <v>166.58238624820743</v>
      </c>
      <c r="H293" s="71">
        <f>('RECEITA CAMBIAL (US$ MIL)'!H293*1000)/'VOLUME (SACAS)'!H293</f>
        <v>140.60418946130412</v>
      </c>
      <c r="I293" s="18"/>
    </row>
    <row r="294" spans="1:9" ht="16.5" customHeight="1">
      <c r="A294" s="20">
        <f>'VOLUME (SACAS)'!A294</f>
        <v>41699</v>
      </c>
      <c r="B294" s="68">
        <f>('RECEITA CAMBIAL (US$ MIL)'!B294*1000)/'VOLUME (SACAS)'!B294</f>
        <v>119.76487039034467</v>
      </c>
      <c r="C294" s="68">
        <f>('RECEITA CAMBIAL (US$ MIL)'!C294*1000)/'VOLUME (SACAS)'!C294</f>
        <v>161.24267813020543</v>
      </c>
      <c r="D294" s="69">
        <f>('RECEITA CAMBIAL (US$ MIL)'!D294*1000)/'VOLUME (SACAS)'!D294</f>
        <v>158.92317545096296</v>
      </c>
      <c r="E294" s="68">
        <f>('RECEITA CAMBIAL (US$ MIL)'!E294*1000)/'VOLUME (SACAS)'!E294</f>
        <v>303.2166195286195</v>
      </c>
      <c r="F294" s="68">
        <f>('RECEITA CAMBIAL (US$ MIL)'!F294*1000)/'VOLUME (SACAS)'!F294</f>
        <v>169.2935451678739</v>
      </c>
      <c r="G294" s="70">
        <f>('RECEITA CAMBIAL (US$ MIL)'!G294*1000)/'VOLUME (SACAS)'!G294</f>
        <v>170.10203582346821</v>
      </c>
      <c r="H294" s="71">
        <f>('RECEITA CAMBIAL (US$ MIL)'!H294*1000)/'VOLUME (SACAS)'!H294</f>
        <v>159.91141101203354</v>
      </c>
      <c r="I294" s="18"/>
    </row>
    <row r="295" spans="1:9" ht="16.5" customHeight="1">
      <c r="A295" s="20">
        <f>'VOLUME (SACAS)'!A295</f>
        <v>41730</v>
      </c>
      <c r="B295" s="68">
        <f>('RECEITA CAMBIAL (US$ MIL)'!B295*1000)/'VOLUME (SACAS)'!B295</f>
        <v>122.03062352992106</v>
      </c>
      <c r="C295" s="68">
        <f>('RECEITA CAMBIAL (US$ MIL)'!C295*1000)/'VOLUME (SACAS)'!C295</f>
        <v>178.00063606151201</v>
      </c>
      <c r="D295" s="69">
        <f>('RECEITA CAMBIAL (US$ MIL)'!D295*1000)/'VOLUME (SACAS)'!D295</f>
        <v>173.86734863554599</v>
      </c>
      <c r="E295" s="68">
        <f>('RECEITA CAMBIAL (US$ MIL)'!E295*1000)/'VOLUME (SACAS)'!E295</f>
        <v>378.58706106870227</v>
      </c>
      <c r="F295" s="68">
        <f>('RECEITA CAMBIAL (US$ MIL)'!F295*1000)/'VOLUME (SACAS)'!F295</f>
        <v>167.07880021856613</v>
      </c>
      <c r="G295" s="70">
        <f>('RECEITA CAMBIAL (US$ MIL)'!G295*1000)/'VOLUME (SACAS)'!G295</f>
        <v>168.54561505323687</v>
      </c>
      <c r="H295" s="71">
        <f>('RECEITA CAMBIAL (US$ MIL)'!H295*1000)/'VOLUME (SACAS)'!H295</f>
        <v>173.35140733412757</v>
      </c>
      <c r="I295" s="18"/>
    </row>
    <row r="296" spans="1:9" ht="16.5" customHeight="1">
      <c r="A296" s="20">
        <f>'VOLUME (SACAS)'!A296</f>
        <v>41760</v>
      </c>
      <c r="B296" s="68">
        <f>('RECEITA CAMBIAL (US$ MIL)'!B296*1000)/'VOLUME (SACAS)'!B296</f>
        <v>119.10006234133638</v>
      </c>
      <c r="C296" s="68">
        <f>('RECEITA CAMBIAL (US$ MIL)'!C296*1000)/'VOLUME (SACAS)'!C296</f>
        <v>192.7569144975779</v>
      </c>
      <c r="D296" s="69">
        <f>('RECEITA CAMBIAL (US$ MIL)'!D296*1000)/'VOLUME (SACAS)'!D296</f>
        <v>186.97755941559217</v>
      </c>
      <c r="E296" s="68">
        <f>('RECEITA CAMBIAL (US$ MIL)'!E296*1000)/'VOLUME (SACAS)'!E296</f>
        <v>446.38106584821429</v>
      </c>
      <c r="F296" s="68">
        <f>('RECEITA CAMBIAL (US$ MIL)'!F296*1000)/'VOLUME (SACAS)'!F296</f>
        <v>165.83933761559373</v>
      </c>
      <c r="G296" s="70">
        <f>('RECEITA CAMBIAL (US$ MIL)'!G296*1000)/'VOLUME (SACAS)'!G296</f>
        <v>167.54566144426195</v>
      </c>
      <c r="H296" s="71">
        <f>('RECEITA CAMBIAL (US$ MIL)'!H296*1000)/'VOLUME (SACAS)'!H296</f>
        <v>185.07908393914059</v>
      </c>
      <c r="I296" s="18"/>
    </row>
    <row r="297" spans="1:9" ht="16.5" customHeight="1">
      <c r="A297" s="20">
        <f>'VOLUME (SACAS)'!A297</f>
        <v>41791</v>
      </c>
      <c r="B297" s="68">
        <f>('RECEITA CAMBIAL (US$ MIL)'!B297*1000)/'VOLUME (SACAS)'!B297</f>
        <v>123.31229665500365</v>
      </c>
      <c r="C297" s="68">
        <f>('RECEITA CAMBIAL (US$ MIL)'!C297*1000)/'VOLUME (SACAS)'!C297</f>
        <v>201.97139589181867</v>
      </c>
      <c r="D297" s="69">
        <f>('RECEITA CAMBIAL (US$ MIL)'!D297*1000)/'VOLUME (SACAS)'!D297</f>
        <v>191.05369440478029</v>
      </c>
      <c r="E297" s="68">
        <f>('RECEITA CAMBIAL (US$ MIL)'!E297*1000)/'VOLUME (SACAS)'!E297</f>
        <v>493.68035312499995</v>
      </c>
      <c r="F297" s="68">
        <f>('RECEITA CAMBIAL (US$ MIL)'!F297*1000)/'VOLUME (SACAS)'!F297</f>
        <v>165.50731634889507</v>
      </c>
      <c r="G297" s="70">
        <f>('RECEITA CAMBIAL (US$ MIL)'!G297*1000)/'VOLUME (SACAS)'!G297</f>
        <v>168.93230768227258</v>
      </c>
      <c r="H297" s="71">
        <f>('RECEITA CAMBIAL (US$ MIL)'!H297*1000)/'VOLUME (SACAS)'!H297</f>
        <v>188.762879117279</v>
      </c>
      <c r="I297" s="18"/>
    </row>
    <row r="298" spans="1:9" ht="16.5" customHeight="1">
      <c r="A298" s="20">
        <f>'VOLUME (SACAS)'!A298</f>
        <v>41821</v>
      </c>
      <c r="B298" s="68">
        <f>('RECEITA CAMBIAL (US$ MIL)'!B298*1000)/'VOLUME (SACAS)'!B298</f>
        <v>120.68281664944595</v>
      </c>
      <c r="C298" s="68">
        <f>('RECEITA CAMBIAL (US$ MIL)'!C298*1000)/'VOLUME (SACAS)'!C298</f>
        <v>200.02075574935847</v>
      </c>
      <c r="D298" s="69">
        <f>('RECEITA CAMBIAL (US$ MIL)'!D298*1000)/'VOLUME (SACAS)'!D298</f>
        <v>187.43301921507751</v>
      </c>
      <c r="E298" s="68">
        <f>('RECEITA CAMBIAL (US$ MIL)'!E298*1000)/'VOLUME (SACAS)'!E298</f>
        <v>521.43904621435593</v>
      </c>
      <c r="F298" s="68">
        <f>('RECEITA CAMBIAL (US$ MIL)'!F298*1000)/'VOLUME (SACAS)'!F298</f>
        <v>178.13557998413063</v>
      </c>
      <c r="G298" s="70">
        <f>('RECEITA CAMBIAL (US$ MIL)'!G298*1000)/'VOLUME (SACAS)'!G298</f>
        <v>180.22155235250187</v>
      </c>
      <c r="H298" s="71">
        <f>('RECEITA CAMBIAL (US$ MIL)'!H298*1000)/'VOLUME (SACAS)'!H298</f>
        <v>186.63815757040948</v>
      </c>
      <c r="I298" s="18"/>
    </row>
    <row r="299" spans="1:9" ht="16.5" customHeight="1">
      <c r="A299" s="20">
        <f>'VOLUME (SACAS)'!A299</f>
        <v>41852</v>
      </c>
      <c r="B299" s="68">
        <f>('RECEITA CAMBIAL (US$ MIL)'!B299*1000)/'VOLUME (SACAS)'!B299</f>
        <v>118.74124505939092</v>
      </c>
      <c r="C299" s="68">
        <f>('RECEITA CAMBIAL (US$ MIL)'!C299*1000)/'VOLUME (SACAS)'!C299</f>
        <v>199.90734168204588</v>
      </c>
      <c r="D299" s="69">
        <f>('RECEITA CAMBIAL (US$ MIL)'!D299*1000)/'VOLUME (SACAS)'!D299</f>
        <v>188.61744560604336</v>
      </c>
      <c r="E299" s="68">
        <f>('RECEITA CAMBIAL (US$ MIL)'!E299*1000)/'VOLUME (SACAS)'!E299</f>
        <v>343.90165823277539</v>
      </c>
      <c r="F299" s="68">
        <f>('RECEITA CAMBIAL (US$ MIL)'!F299*1000)/'VOLUME (SACAS)'!F299</f>
        <v>178.64894626323428</v>
      </c>
      <c r="G299" s="70">
        <f>('RECEITA CAMBIAL (US$ MIL)'!G299*1000)/'VOLUME (SACAS)'!G299</f>
        <v>179.97474563567658</v>
      </c>
      <c r="H299" s="71">
        <f>('RECEITA CAMBIAL (US$ MIL)'!H299*1000)/'VOLUME (SACAS)'!H299</f>
        <v>187.7235241381627</v>
      </c>
      <c r="I299" s="18"/>
    </row>
    <row r="300" spans="1:9" ht="16.5" customHeight="1">
      <c r="A300" s="20">
        <f>'VOLUME (SACAS)'!A300</f>
        <v>41883</v>
      </c>
      <c r="B300" s="68">
        <f>('RECEITA CAMBIAL (US$ MIL)'!B300*1000)/'VOLUME (SACAS)'!B300</f>
        <v>121.47554578064567</v>
      </c>
      <c r="C300" s="68">
        <f>('RECEITA CAMBIAL (US$ MIL)'!C300*1000)/'VOLUME (SACAS)'!C300</f>
        <v>208.54290606467296</v>
      </c>
      <c r="D300" s="69">
        <f>('RECEITA CAMBIAL (US$ MIL)'!D300*1000)/'VOLUME (SACAS)'!D300</f>
        <v>200.37590164815745</v>
      </c>
      <c r="E300" s="68">
        <f>('RECEITA CAMBIAL (US$ MIL)'!E300*1000)/'VOLUME (SACAS)'!E300</f>
        <v>399.13420492550927</v>
      </c>
      <c r="F300" s="68">
        <f>('RECEITA CAMBIAL (US$ MIL)'!F300*1000)/'VOLUME (SACAS)'!F300</f>
        <v>178.88203288352884</v>
      </c>
      <c r="G300" s="70">
        <f>('RECEITA CAMBIAL (US$ MIL)'!G300*1000)/'VOLUME (SACAS)'!G300</f>
        <v>181.07952355962178</v>
      </c>
      <c r="H300" s="71">
        <f>('RECEITA CAMBIAL (US$ MIL)'!H300*1000)/'VOLUME (SACAS)'!H300</f>
        <v>198.24815083859241</v>
      </c>
      <c r="I300" s="18"/>
    </row>
    <row r="301" spans="1:9" ht="16.5" customHeight="1">
      <c r="A301" s="20">
        <f>'VOLUME (SACAS)'!A301</f>
        <v>41913</v>
      </c>
      <c r="B301" s="68">
        <f>('RECEITA CAMBIAL (US$ MIL)'!B301*1000)/'VOLUME (SACAS)'!B301</f>
        <v>120.66245723300588</v>
      </c>
      <c r="C301" s="68">
        <f>('RECEITA CAMBIAL (US$ MIL)'!C301*1000)/'VOLUME (SACAS)'!C301</f>
        <v>215.83094206711834</v>
      </c>
      <c r="D301" s="69">
        <f>('RECEITA CAMBIAL (US$ MIL)'!D301*1000)/'VOLUME (SACAS)'!D301</f>
        <v>207.23228946426835</v>
      </c>
      <c r="E301" s="68">
        <f>('RECEITA CAMBIAL (US$ MIL)'!E301*1000)/'VOLUME (SACAS)'!E301</f>
        <v>353.49879675196854</v>
      </c>
      <c r="F301" s="68">
        <f>('RECEITA CAMBIAL (US$ MIL)'!F301*1000)/'VOLUME (SACAS)'!F301</f>
        <v>180.60206792507483</v>
      </c>
      <c r="G301" s="70">
        <f>('RECEITA CAMBIAL (US$ MIL)'!G301*1000)/'VOLUME (SACAS)'!G301</f>
        <v>183.38339533392445</v>
      </c>
      <c r="H301" s="71">
        <f>('RECEITA CAMBIAL (US$ MIL)'!H301*1000)/'VOLUME (SACAS)'!H301</f>
        <v>205.4319098386888</v>
      </c>
      <c r="I301" s="18"/>
    </row>
    <row r="302" spans="1:9" ht="16.5" customHeight="1">
      <c r="A302" s="20">
        <f>'VOLUME (SACAS)'!A302</f>
        <v>41944</v>
      </c>
      <c r="B302" s="68">
        <f>('RECEITA CAMBIAL (US$ MIL)'!B302*1000)/'VOLUME (SACAS)'!B302</f>
        <v>120.90528789682716</v>
      </c>
      <c r="C302" s="68">
        <f>('RECEITA CAMBIAL (US$ MIL)'!C302*1000)/'VOLUME (SACAS)'!C302</f>
        <v>213.03744333166293</v>
      </c>
      <c r="D302" s="69">
        <f>('RECEITA CAMBIAL (US$ MIL)'!D302*1000)/'VOLUME (SACAS)'!D302</f>
        <v>198.94166180070408</v>
      </c>
      <c r="E302" s="68">
        <f>('RECEITA CAMBIAL (US$ MIL)'!E302*1000)/'VOLUME (SACAS)'!E302</f>
        <v>367.98922123893806</v>
      </c>
      <c r="F302" s="68">
        <f>('RECEITA CAMBIAL (US$ MIL)'!F302*1000)/'VOLUME (SACAS)'!F302</f>
        <v>182.1237179793996</v>
      </c>
      <c r="G302" s="70">
        <f>('RECEITA CAMBIAL (US$ MIL)'!G302*1000)/'VOLUME (SACAS)'!G302</f>
        <v>183.61948068349611</v>
      </c>
      <c r="H302" s="71">
        <f>('RECEITA CAMBIAL (US$ MIL)'!H302*1000)/'VOLUME (SACAS)'!H302</f>
        <v>197.91818329923015</v>
      </c>
      <c r="I302" s="18"/>
    </row>
    <row r="303" spans="1:9" ht="16.5" customHeight="1">
      <c r="A303" s="20">
        <f>'VOLUME (SACAS)'!A303</f>
        <v>41974</v>
      </c>
      <c r="B303" s="68">
        <f>('RECEITA CAMBIAL (US$ MIL)'!B303*1000)/'VOLUME (SACAS)'!B303</f>
        <v>120.64550156986718</v>
      </c>
      <c r="C303" s="68">
        <f>('RECEITA CAMBIAL (US$ MIL)'!C303*1000)/'VOLUME (SACAS)'!C303</f>
        <v>218.65108158544552</v>
      </c>
      <c r="D303" s="69">
        <f>('RECEITA CAMBIAL (US$ MIL)'!D303*1000)/'VOLUME (SACAS)'!D303</f>
        <v>202.9753912929429</v>
      </c>
      <c r="E303" s="68">
        <f>('RECEITA CAMBIAL (US$ MIL)'!E303*1000)/'VOLUME (SACAS)'!E303</f>
        <v>447.96230642504116</v>
      </c>
      <c r="F303" s="68">
        <f>('RECEITA CAMBIAL (US$ MIL)'!F303*1000)/'VOLUME (SACAS)'!F303</f>
        <v>178.51245280541261</v>
      </c>
      <c r="G303" s="70">
        <f>('RECEITA CAMBIAL (US$ MIL)'!G303*1000)/'VOLUME (SACAS)'!G303</f>
        <v>179.02284297541291</v>
      </c>
      <c r="H303" s="71">
        <f>('RECEITA CAMBIAL (US$ MIL)'!H303*1000)/'VOLUME (SACAS)'!H303</f>
        <v>200.5899832025901</v>
      </c>
      <c r="I303" s="18"/>
    </row>
    <row r="304" spans="1:9" ht="16.5" customHeight="1">
      <c r="A304" s="20">
        <f>'VOLUME (SACAS)'!A304</f>
        <v>42005</v>
      </c>
      <c r="B304" s="68">
        <f>('RECEITA CAMBIAL (US$ MIL)'!B304*1000)/'VOLUME (SACAS)'!B304</f>
        <v>115.96475135878234</v>
      </c>
      <c r="C304" s="68">
        <f>('RECEITA CAMBIAL (US$ MIL)'!C304*1000)/'VOLUME (SACAS)'!C304</f>
        <v>212.4938257560124</v>
      </c>
      <c r="D304" s="69">
        <f>('RECEITA CAMBIAL (US$ MIL)'!D304*1000)/'VOLUME (SACAS)'!D304</f>
        <v>200.77632131645274</v>
      </c>
      <c r="E304" s="68">
        <f>('RECEITA CAMBIAL (US$ MIL)'!E304*1000)/'VOLUME (SACAS)'!E304</f>
        <v>491.03497683039853</v>
      </c>
      <c r="F304" s="68">
        <f>('RECEITA CAMBIAL (US$ MIL)'!F304*1000)/'VOLUME (SACAS)'!F304</f>
        <v>174.26399750210845</v>
      </c>
      <c r="G304" s="70">
        <f>('RECEITA CAMBIAL (US$ MIL)'!G304*1000)/'VOLUME (SACAS)'!G304</f>
        <v>175.83142276049932</v>
      </c>
      <c r="H304" s="71">
        <f>('RECEITA CAMBIAL (US$ MIL)'!H304*1000)/'VOLUME (SACAS)'!H304</f>
        <v>198.99781397509813</v>
      </c>
      <c r="I304" s="18"/>
    </row>
    <row r="305" spans="1:9" ht="16.5" customHeight="1">
      <c r="A305" s="20">
        <f>'VOLUME (SACAS)'!A305</f>
        <v>42036</v>
      </c>
      <c r="B305" s="68">
        <f>('RECEITA CAMBIAL (US$ MIL)'!B305*1000)/'VOLUME (SACAS)'!B305</f>
        <v>116.34031198434774</v>
      </c>
      <c r="C305" s="68">
        <f>('RECEITA CAMBIAL (US$ MIL)'!C305*1000)/'VOLUME (SACAS)'!C305</f>
        <v>205.4103643224872</v>
      </c>
      <c r="D305" s="69">
        <f>('RECEITA CAMBIAL (US$ MIL)'!D305*1000)/'VOLUME (SACAS)'!D305</f>
        <v>196.28221672002886</v>
      </c>
      <c r="E305" s="68">
        <f>('RECEITA CAMBIAL (US$ MIL)'!E305*1000)/'VOLUME (SACAS)'!E305</f>
        <v>356.04074443591713</v>
      </c>
      <c r="F305" s="68">
        <f>('RECEITA CAMBIAL (US$ MIL)'!F305*1000)/'VOLUME (SACAS)'!F305</f>
        <v>181.43243343572516</v>
      </c>
      <c r="G305" s="70">
        <f>('RECEITA CAMBIAL (US$ MIL)'!G305*1000)/'VOLUME (SACAS)'!G305</f>
        <v>183.16015863674161</v>
      </c>
      <c r="H305" s="71">
        <f>('RECEITA CAMBIAL (US$ MIL)'!H305*1000)/'VOLUME (SACAS)'!H305</f>
        <v>195.02414905943701</v>
      </c>
      <c r="I305" s="18"/>
    </row>
    <row r="306" spans="1:9" ht="16.5" customHeight="1">
      <c r="A306" s="20">
        <f>'VOLUME (SACAS)'!A306</f>
        <v>42064</v>
      </c>
      <c r="B306" s="68">
        <f>('RECEITA CAMBIAL (US$ MIL)'!B306*1000)/'VOLUME (SACAS)'!B306</f>
        <v>113.90907901832325</v>
      </c>
      <c r="C306" s="68">
        <f>('RECEITA CAMBIAL (US$ MIL)'!C306*1000)/'VOLUME (SACAS)'!C306</f>
        <v>191.7552970580517</v>
      </c>
      <c r="D306" s="69">
        <f>('RECEITA CAMBIAL (US$ MIL)'!D306*1000)/'VOLUME (SACAS)'!D306</f>
        <v>182.1241524289926</v>
      </c>
      <c r="E306" s="68">
        <f>('RECEITA CAMBIAL (US$ MIL)'!E306*1000)/'VOLUME (SACAS)'!E306</f>
        <v>285.35574622694241</v>
      </c>
      <c r="F306" s="68">
        <f>('RECEITA CAMBIAL (US$ MIL)'!F306*1000)/'VOLUME (SACAS)'!F306</f>
        <v>172.30421863421492</v>
      </c>
      <c r="G306" s="70">
        <f>('RECEITA CAMBIAL (US$ MIL)'!G306*1000)/'VOLUME (SACAS)'!G306</f>
        <v>173.58161685477711</v>
      </c>
      <c r="H306" s="71">
        <f>('RECEITA CAMBIAL (US$ MIL)'!H306*1000)/'VOLUME (SACAS)'!H306</f>
        <v>181.26116538534919</v>
      </c>
      <c r="I306" s="18"/>
    </row>
    <row r="307" spans="1:9" ht="16.5" customHeight="1">
      <c r="A307" s="20">
        <f>'VOLUME (SACAS)'!A307</f>
        <v>42095</v>
      </c>
      <c r="B307" s="68">
        <f>('RECEITA CAMBIAL (US$ MIL)'!B307*1000)/'VOLUME (SACAS)'!B307</f>
        <v>110.5586799447417</v>
      </c>
      <c r="C307" s="68">
        <f>('RECEITA CAMBIAL (US$ MIL)'!C307*1000)/'VOLUME (SACAS)'!C307</f>
        <v>179.43856730771682</v>
      </c>
      <c r="D307" s="69">
        <f>('RECEITA CAMBIAL (US$ MIL)'!D307*1000)/'VOLUME (SACAS)'!D307</f>
        <v>166.76661377613306</v>
      </c>
      <c r="E307" s="68">
        <f>('RECEITA CAMBIAL (US$ MIL)'!E307*1000)/'VOLUME (SACAS)'!E307</f>
        <v>340.6280713743356</v>
      </c>
      <c r="F307" s="68">
        <f>('RECEITA CAMBIAL (US$ MIL)'!F307*1000)/'VOLUME (SACAS)'!F307</f>
        <v>170.48857020198901</v>
      </c>
      <c r="G307" s="70">
        <f>('RECEITA CAMBIAL (US$ MIL)'!G307*1000)/'VOLUME (SACAS)'!G307</f>
        <v>171.17782209617437</v>
      </c>
      <c r="H307" s="71">
        <f>('RECEITA CAMBIAL (US$ MIL)'!H307*1000)/'VOLUME (SACAS)'!H307</f>
        <v>167.21347192940362</v>
      </c>
      <c r="I307" s="18"/>
    </row>
    <row r="308" spans="1:9" ht="16.5" customHeight="1">
      <c r="A308" s="20">
        <f>'VOLUME (SACAS)'!A308</f>
        <v>42125</v>
      </c>
      <c r="B308" s="68">
        <f>('RECEITA CAMBIAL (US$ MIL)'!B308*1000)/'VOLUME (SACAS)'!B308</f>
        <v>106.04925366994014</v>
      </c>
      <c r="C308" s="68">
        <f>('RECEITA CAMBIAL (US$ MIL)'!C308*1000)/'VOLUME (SACAS)'!C308</f>
        <v>176.78346891392789</v>
      </c>
      <c r="D308" s="69">
        <f>('RECEITA CAMBIAL (US$ MIL)'!D308*1000)/'VOLUME (SACAS)'!D308</f>
        <v>165.67742382411456</v>
      </c>
      <c r="E308" s="68">
        <f>('RECEITA CAMBIAL (US$ MIL)'!E308*1000)/'VOLUME (SACAS)'!E308</f>
        <v>371.04856573705177</v>
      </c>
      <c r="F308" s="68">
        <f>('RECEITA CAMBIAL (US$ MIL)'!F308*1000)/'VOLUME (SACAS)'!F308</f>
        <v>167.00637740837792</v>
      </c>
      <c r="G308" s="70">
        <f>('RECEITA CAMBIAL (US$ MIL)'!G308*1000)/'VOLUME (SACAS)'!G308</f>
        <v>168.37884776819359</v>
      </c>
      <c r="H308" s="71">
        <f>('RECEITA CAMBIAL (US$ MIL)'!H308*1000)/'VOLUME (SACAS)'!H308</f>
        <v>165.95262929862142</v>
      </c>
      <c r="I308" s="18"/>
    </row>
    <row r="309" spans="1:9" ht="16.5" customHeight="1">
      <c r="A309" s="20">
        <f>'VOLUME (SACAS)'!A309</f>
        <v>42156</v>
      </c>
      <c r="B309" s="68">
        <f>('RECEITA CAMBIAL (US$ MIL)'!B309*1000)/'VOLUME (SACAS)'!B309</f>
        <v>113.41292095085484</v>
      </c>
      <c r="C309" s="68">
        <f>('RECEITA CAMBIAL (US$ MIL)'!C309*1000)/'VOLUME (SACAS)'!C309</f>
        <v>173.62334722034345</v>
      </c>
      <c r="D309" s="69">
        <f>('RECEITA CAMBIAL (US$ MIL)'!D309*1000)/'VOLUME (SACAS)'!D309</f>
        <v>162.99878508404353</v>
      </c>
      <c r="E309" s="68">
        <f>('RECEITA CAMBIAL (US$ MIL)'!E309*1000)/'VOLUME (SACAS)'!E309</f>
        <v>308.08953850951048</v>
      </c>
      <c r="F309" s="68">
        <f>('RECEITA CAMBIAL (US$ MIL)'!F309*1000)/'VOLUME (SACAS)'!F309</f>
        <v>164.3158196053144</v>
      </c>
      <c r="G309" s="70">
        <f>('RECEITA CAMBIAL (US$ MIL)'!G309*1000)/'VOLUME (SACAS)'!G309</f>
        <v>165.70472634987576</v>
      </c>
      <c r="H309" s="71">
        <f>('RECEITA CAMBIAL (US$ MIL)'!H309*1000)/'VOLUME (SACAS)'!H309</f>
        <v>163.33349986511624</v>
      </c>
      <c r="I309" s="18"/>
    </row>
    <row r="310" spans="1:9" ht="16.5" customHeight="1">
      <c r="A310" s="20">
        <f>'VOLUME (SACAS)'!A310</f>
        <v>42186</v>
      </c>
      <c r="B310" s="68">
        <f>('RECEITA CAMBIAL (US$ MIL)'!B310*1000)/'VOLUME (SACAS)'!B310</f>
        <v>112.38809653891865</v>
      </c>
      <c r="C310" s="68">
        <f>('RECEITA CAMBIAL (US$ MIL)'!C310*1000)/'VOLUME (SACAS)'!C310</f>
        <v>173.29486872031214</v>
      </c>
      <c r="D310" s="69">
        <f>('RECEITA CAMBIAL (US$ MIL)'!D310*1000)/'VOLUME (SACAS)'!D310</f>
        <v>163.45722364260521</v>
      </c>
      <c r="E310" s="68">
        <f>('RECEITA CAMBIAL (US$ MIL)'!E310*1000)/'VOLUME (SACAS)'!E310</f>
        <v>405.90457935819597</v>
      </c>
      <c r="F310" s="68">
        <f>('RECEITA CAMBIAL (US$ MIL)'!F310*1000)/'VOLUME (SACAS)'!F310</f>
        <v>157.56591190129345</v>
      </c>
      <c r="G310" s="70">
        <f>('RECEITA CAMBIAL (US$ MIL)'!G310*1000)/'VOLUME (SACAS)'!G310</f>
        <v>160.15115366326384</v>
      </c>
      <c r="H310" s="71">
        <f>('RECEITA CAMBIAL (US$ MIL)'!H310*1000)/'VOLUME (SACAS)'!H310</f>
        <v>163.07575619325161</v>
      </c>
      <c r="I310" s="18"/>
    </row>
    <row r="311" spans="1:9" ht="16.5" customHeight="1">
      <c r="A311" s="20">
        <f>'VOLUME (SACAS)'!A311</f>
        <v>42217</v>
      </c>
      <c r="B311" s="68">
        <f>('RECEITA CAMBIAL (US$ MIL)'!B311*1000)/'VOLUME (SACAS)'!B311</f>
        <v>110.34615869208433</v>
      </c>
      <c r="C311" s="68">
        <f>('RECEITA CAMBIAL (US$ MIL)'!C311*1000)/'VOLUME (SACAS)'!C311</f>
        <v>167.68917266362189</v>
      </c>
      <c r="D311" s="69">
        <f>('RECEITA CAMBIAL (US$ MIL)'!D311*1000)/'VOLUME (SACAS)'!D311</f>
        <v>158.93304744624751</v>
      </c>
      <c r="E311" s="68">
        <f>('RECEITA CAMBIAL (US$ MIL)'!E311*1000)/'VOLUME (SACAS)'!E311</f>
        <v>406.37973782771536</v>
      </c>
      <c r="F311" s="68">
        <f>('RECEITA CAMBIAL (US$ MIL)'!F311*1000)/'VOLUME (SACAS)'!F311</f>
        <v>158.81598286438171</v>
      </c>
      <c r="G311" s="70">
        <f>('RECEITA CAMBIAL (US$ MIL)'!G311*1000)/'VOLUME (SACAS)'!G311</f>
        <v>160.50885112703966</v>
      </c>
      <c r="H311" s="71">
        <f>('RECEITA CAMBIAL (US$ MIL)'!H311*1000)/'VOLUME (SACAS)'!H311</f>
        <v>159.10242766150736</v>
      </c>
      <c r="I311" s="18"/>
    </row>
    <row r="312" spans="1:9" ht="16.5" customHeight="1">
      <c r="A312" s="20">
        <f>'VOLUME (SACAS)'!A312</f>
        <v>42248</v>
      </c>
      <c r="B312" s="68">
        <f>('RECEITA CAMBIAL (US$ MIL)'!B312*1000)/'VOLUME (SACAS)'!B312</f>
        <v>111.64866896290981</v>
      </c>
      <c r="C312" s="68">
        <f>('RECEITA CAMBIAL (US$ MIL)'!C312*1000)/'VOLUME (SACAS)'!C312</f>
        <v>161.93313443069505</v>
      </c>
      <c r="D312" s="69">
        <f>('RECEITA CAMBIAL (US$ MIL)'!D312*1000)/'VOLUME (SACAS)'!D312</f>
        <v>156.12880050926347</v>
      </c>
      <c r="E312" s="68">
        <f>('RECEITA CAMBIAL (US$ MIL)'!E312*1000)/'VOLUME (SACAS)'!E312</f>
        <v>282.75754863813228</v>
      </c>
      <c r="F312" s="68">
        <f>('RECEITA CAMBIAL (US$ MIL)'!F312*1000)/'VOLUME (SACAS)'!F312</f>
        <v>159.21582522039645</v>
      </c>
      <c r="G312" s="70">
        <f>('RECEITA CAMBIAL (US$ MIL)'!G312*1000)/'VOLUME (SACAS)'!G312</f>
        <v>160.23391377928209</v>
      </c>
      <c r="H312" s="71">
        <f>('RECEITA CAMBIAL (US$ MIL)'!H312*1000)/'VOLUME (SACAS)'!H312</f>
        <v>156.48990653637378</v>
      </c>
      <c r="I312" s="18"/>
    </row>
    <row r="313" spans="1:9" ht="16.5" customHeight="1">
      <c r="A313" s="20">
        <f>'VOLUME (SACAS)'!A313</f>
        <v>42278</v>
      </c>
      <c r="B313" s="68">
        <f>('RECEITA CAMBIAL (US$ MIL)'!B313*1000)/'VOLUME (SACAS)'!B313</f>
        <v>106.78822198018372</v>
      </c>
      <c r="C313" s="68">
        <f>('RECEITA CAMBIAL (US$ MIL)'!C313*1000)/'VOLUME (SACAS)'!C313</f>
        <v>158.02717619229333</v>
      </c>
      <c r="D313" s="69">
        <f>('RECEITA CAMBIAL (US$ MIL)'!D313*1000)/'VOLUME (SACAS)'!D313</f>
        <v>152.27473966001705</v>
      </c>
      <c r="E313" s="68">
        <f>('RECEITA CAMBIAL (US$ MIL)'!E313*1000)/'VOLUME (SACAS)'!E313</f>
        <v>324.74177885992555</v>
      </c>
      <c r="F313" s="68">
        <f>('RECEITA CAMBIAL (US$ MIL)'!F313*1000)/'VOLUME (SACAS)'!F313</f>
        <v>151.41220692564684</v>
      </c>
      <c r="G313" s="70">
        <f>('RECEITA CAMBIAL (US$ MIL)'!G313*1000)/'VOLUME (SACAS)'!G313</f>
        <v>153.2691309097828</v>
      </c>
      <c r="H313" s="71">
        <f>('RECEITA CAMBIAL (US$ MIL)'!H313*1000)/'VOLUME (SACAS)'!H313</f>
        <v>152.36648965672291</v>
      </c>
      <c r="I313" s="18"/>
    </row>
    <row r="314" spans="1:9" ht="16.5" customHeight="1">
      <c r="A314" s="20">
        <f>'VOLUME (SACAS)'!A314</f>
        <v>42309</v>
      </c>
      <c r="B314" s="68">
        <f>('RECEITA CAMBIAL (US$ MIL)'!B314*1000)/'VOLUME (SACAS)'!B314</f>
        <v>106.19657829094906</v>
      </c>
      <c r="C314" s="68">
        <f>('RECEITA CAMBIAL (US$ MIL)'!C314*1000)/'VOLUME (SACAS)'!C314</f>
        <v>151.71909773381972</v>
      </c>
      <c r="D314" s="69">
        <f>('RECEITA CAMBIAL (US$ MIL)'!D314*1000)/'VOLUME (SACAS)'!D314</f>
        <v>147.58994551959643</v>
      </c>
      <c r="E314" s="68">
        <f>('RECEITA CAMBIAL (US$ MIL)'!E314*1000)/'VOLUME (SACAS)'!E314</f>
        <v>751.69677769732073</v>
      </c>
      <c r="F314" s="68">
        <f>('RECEITA CAMBIAL (US$ MIL)'!F314*1000)/'VOLUME (SACAS)'!F314</f>
        <v>153.39434628423851</v>
      </c>
      <c r="G314" s="70">
        <f>('RECEITA CAMBIAL (US$ MIL)'!G314*1000)/'VOLUME (SACAS)'!G314</f>
        <v>156.60051628199358</v>
      </c>
      <c r="H314" s="71">
        <f>('RECEITA CAMBIAL (US$ MIL)'!H314*1000)/'VOLUME (SACAS)'!H314</f>
        <v>148.25389383843162</v>
      </c>
      <c r="I314" s="18"/>
    </row>
    <row r="315" spans="1:9" ht="16.5" customHeight="1">
      <c r="A315" s="20">
        <f>'VOLUME (SACAS)'!A315</f>
        <v>42339</v>
      </c>
      <c r="B315" s="68">
        <f>('RECEITA CAMBIAL (US$ MIL)'!B315*1000)/'VOLUME (SACAS)'!B315</f>
        <v>100.52127240990582</v>
      </c>
      <c r="C315" s="68">
        <f>('RECEITA CAMBIAL (US$ MIL)'!C315*1000)/'VOLUME (SACAS)'!C315</f>
        <v>153.17018644815363</v>
      </c>
      <c r="D315" s="69">
        <f>('RECEITA CAMBIAL (US$ MIL)'!D315*1000)/'VOLUME (SACAS)'!D315</f>
        <v>151.19550501907619</v>
      </c>
      <c r="E315" s="68">
        <f>('RECEITA CAMBIAL (US$ MIL)'!E315*1000)/'VOLUME (SACAS)'!E315</f>
        <v>649.32495111111109</v>
      </c>
      <c r="F315" s="68">
        <f>('RECEITA CAMBIAL (US$ MIL)'!F315*1000)/'VOLUME (SACAS)'!F315</f>
        <v>150.70197174246343</v>
      </c>
      <c r="G315" s="70">
        <f>('RECEITA CAMBIAL (US$ MIL)'!G315*1000)/'VOLUME (SACAS)'!G315</f>
        <v>154.23795941137354</v>
      </c>
      <c r="H315" s="71">
        <f>('RECEITA CAMBIAL (US$ MIL)'!H315*1000)/'VOLUME (SACAS)'!H315</f>
        <v>151.4925251262157</v>
      </c>
      <c r="I315" s="18"/>
    </row>
    <row r="316" spans="1:9" ht="16.5" customHeight="1">
      <c r="A316" s="20">
        <f>'VOLUME (SACAS)'!A316</f>
        <v>42370</v>
      </c>
      <c r="B316" s="68">
        <f>('RECEITA CAMBIAL (US$ MIL)'!B316*1000)/'VOLUME (SACAS)'!B316</f>
        <v>100.65875749577162</v>
      </c>
      <c r="C316" s="68">
        <f>('RECEITA CAMBIAL (US$ MIL)'!C316*1000)/'VOLUME (SACAS)'!C316</f>
        <v>148.82929974548543</v>
      </c>
      <c r="D316" s="69">
        <f>('RECEITA CAMBIAL (US$ MIL)'!D316*1000)/'VOLUME (SACAS)'!D316</f>
        <v>147.34805833757878</v>
      </c>
      <c r="E316" s="68">
        <f>('RECEITA CAMBIAL (US$ MIL)'!E316*1000)/'VOLUME (SACAS)'!E316</f>
        <v>273.94901759530791</v>
      </c>
      <c r="F316" s="68">
        <f>('RECEITA CAMBIAL (US$ MIL)'!F316*1000)/'VOLUME (SACAS)'!F316</f>
        <v>150.93256191464127</v>
      </c>
      <c r="G316" s="70">
        <f>('RECEITA CAMBIAL (US$ MIL)'!G316*1000)/'VOLUME (SACAS)'!G316</f>
        <v>151.86129632294606</v>
      </c>
      <c r="H316" s="71">
        <f>('RECEITA CAMBIAL (US$ MIL)'!H316*1000)/'VOLUME (SACAS)'!H316</f>
        <v>147.78347974707245</v>
      </c>
      <c r="I316" s="18"/>
    </row>
    <row r="317" spans="1:9" ht="16.5" customHeight="1">
      <c r="A317" s="20">
        <f>'VOLUME (SACAS)'!A317</f>
        <v>42401</v>
      </c>
      <c r="B317" s="68">
        <f>('RECEITA CAMBIAL (US$ MIL)'!B317*1000)/'VOLUME (SACAS)'!B317</f>
        <v>106.30587408304251</v>
      </c>
      <c r="C317" s="68">
        <f>('RECEITA CAMBIAL (US$ MIL)'!C317*1000)/'VOLUME (SACAS)'!C317</f>
        <v>148.9000685730943</v>
      </c>
      <c r="D317" s="69">
        <f>('RECEITA CAMBIAL (US$ MIL)'!D317*1000)/'VOLUME (SACAS)'!D317</f>
        <v>147.75981884967044</v>
      </c>
      <c r="E317" s="68">
        <f>('RECEITA CAMBIAL (US$ MIL)'!E317*1000)/'VOLUME (SACAS)'!E317</f>
        <v>364.72474446680081</v>
      </c>
      <c r="F317" s="68">
        <f>('RECEITA CAMBIAL (US$ MIL)'!F317*1000)/'VOLUME (SACAS)'!F317</f>
        <v>146.52061795135276</v>
      </c>
      <c r="G317" s="70">
        <f>('RECEITA CAMBIAL (US$ MIL)'!G317*1000)/'VOLUME (SACAS)'!G317</f>
        <v>148.23741159373483</v>
      </c>
      <c r="H317" s="71">
        <f>('RECEITA CAMBIAL (US$ MIL)'!H317*1000)/'VOLUME (SACAS)'!H317</f>
        <v>147.81115506229494</v>
      </c>
      <c r="I317" s="18"/>
    </row>
    <row r="318" spans="1:9" ht="16.5" customHeight="1">
      <c r="A318" s="20">
        <f>'VOLUME (SACAS)'!A318</f>
        <v>42430</v>
      </c>
      <c r="B318" s="68">
        <f>('RECEITA CAMBIAL (US$ MIL)'!B318*1000)/'VOLUME (SACAS)'!B318</f>
        <v>110.65025531845737</v>
      </c>
      <c r="C318" s="68">
        <f>('RECEITA CAMBIAL (US$ MIL)'!C318*1000)/'VOLUME (SACAS)'!C318</f>
        <v>146.86757323315663</v>
      </c>
      <c r="D318" s="69">
        <f>('RECEITA CAMBIAL (US$ MIL)'!D318*1000)/'VOLUME (SACAS)'!D318</f>
        <v>146.06316519422671</v>
      </c>
      <c r="E318" s="68">
        <f>('RECEITA CAMBIAL (US$ MIL)'!E318*1000)/'VOLUME (SACAS)'!E318</f>
        <v>224.11587851405622</v>
      </c>
      <c r="F318" s="68">
        <f>('RECEITA CAMBIAL (US$ MIL)'!F318*1000)/'VOLUME (SACAS)'!F318</f>
        <v>145.02786901928005</v>
      </c>
      <c r="G318" s="70">
        <f>('RECEITA CAMBIAL (US$ MIL)'!G318*1000)/'VOLUME (SACAS)'!G318</f>
        <v>145.50214279693418</v>
      </c>
      <c r="H318" s="71">
        <f>('RECEITA CAMBIAL (US$ MIL)'!H318*1000)/'VOLUME (SACAS)'!H318</f>
        <v>146.00309817848247</v>
      </c>
      <c r="I318" s="18"/>
    </row>
    <row r="319" spans="1:9" ht="16.5" customHeight="1">
      <c r="A319" s="20">
        <f>'VOLUME (SACAS)'!A319</f>
        <v>42461</v>
      </c>
      <c r="B319" s="68">
        <f>('RECEITA CAMBIAL (US$ MIL)'!B319*1000)/'VOLUME (SACAS)'!B319</f>
        <v>109.83110919241538</v>
      </c>
      <c r="C319" s="68">
        <f>('RECEITA CAMBIAL (US$ MIL)'!C319*1000)/'VOLUME (SACAS)'!C319</f>
        <v>146.57495143853055</v>
      </c>
      <c r="D319" s="69">
        <f>('RECEITA CAMBIAL (US$ MIL)'!D319*1000)/'VOLUME (SACAS)'!D319</f>
        <v>145.57133338431575</v>
      </c>
      <c r="E319" s="68">
        <f>('RECEITA CAMBIAL (US$ MIL)'!E319*1000)/'VOLUME (SACAS)'!E319</f>
        <v>344.02160324708268</v>
      </c>
      <c r="F319" s="68">
        <f>('RECEITA CAMBIAL (US$ MIL)'!F319*1000)/'VOLUME (SACAS)'!F319</f>
        <v>150.3286169654489</v>
      </c>
      <c r="G319" s="70">
        <f>('RECEITA CAMBIAL (US$ MIL)'!G319*1000)/'VOLUME (SACAS)'!G319</f>
        <v>151.71956839827155</v>
      </c>
      <c r="H319" s="71">
        <f>('RECEITA CAMBIAL (US$ MIL)'!H319*1000)/'VOLUME (SACAS)'!H319</f>
        <v>146.25779677612911</v>
      </c>
      <c r="I319" s="18"/>
    </row>
    <row r="320" spans="1:9" ht="16.5" customHeight="1">
      <c r="A320" s="20">
        <f>'VOLUME (SACAS)'!A320</f>
        <v>42491</v>
      </c>
      <c r="B320" s="68">
        <f>('RECEITA CAMBIAL (US$ MIL)'!B320*1000)/'VOLUME (SACAS)'!B320</f>
        <v>110.07567690524061</v>
      </c>
      <c r="C320" s="68">
        <f>('RECEITA CAMBIAL (US$ MIL)'!C320*1000)/'VOLUME (SACAS)'!C320</f>
        <v>146.60486744534737</v>
      </c>
      <c r="D320" s="69">
        <f>('RECEITA CAMBIAL (US$ MIL)'!D320*1000)/'VOLUME (SACAS)'!D320</f>
        <v>145.48819294761338</v>
      </c>
      <c r="E320" s="68">
        <f>('RECEITA CAMBIAL (US$ MIL)'!E320*1000)/'VOLUME (SACAS)'!E320</f>
        <v>401.47971528471527</v>
      </c>
      <c r="F320" s="68">
        <f>('RECEITA CAMBIAL (US$ MIL)'!F320*1000)/'VOLUME (SACAS)'!F320</f>
        <v>152.92647042241231</v>
      </c>
      <c r="G320" s="70">
        <f>('RECEITA CAMBIAL (US$ MIL)'!G320*1000)/'VOLUME (SACAS)'!G320</f>
        <v>154.58525413276172</v>
      </c>
      <c r="H320" s="71">
        <f>('RECEITA CAMBIAL (US$ MIL)'!H320*1000)/'VOLUME (SACAS)'!H320</f>
        <v>146.56723612340167</v>
      </c>
      <c r="I320" s="18"/>
    </row>
    <row r="321" spans="1:9" ht="16.5" customHeight="1">
      <c r="A321" s="20">
        <f>'VOLUME (SACAS)'!A321</f>
        <v>42522</v>
      </c>
      <c r="B321" s="68">
        <f>('RECEITA CAMBIAL (US$ MIL)'!B321*1000)/'VOLUME (SACAS)'!B321</f>
        <v>110.41384872519889</v>
      </c>
      <c r="C321" s="68">
        <f>('RECEITA CAMBIAL (US$ MIL)'!C321*1000)/'VOLUME (SACAS)'!C321</f>
        <v>148.18545371749343</v>
      </c>
      <c r="D321" s="69">
        <f>('RECEITA CAMBIAL (US$ MIL)'!D321*1000)/'VOLUME (SACAS)'!D321</f>
        <v>146.68220661337904</v>
      </c>
      <c r="E321" s="68">
        <f>('RECEITA CAMBIAL (US$ MIL)'!E321*1000)/'VOLUME (SACAS)'!E321</f>
        <v>441.54476207906299</v>
      </c>
      <c r="F321" s="68">
        <f>('RECEITA CAMBIAL (US$ MIL)'!F321*1000)/'VOLUME (SACAS)'!F321</f>
        <v>145.02805991424532</v>
      </c>
      <c r="G321" s="70">
        <f>('RECEITA CAMBIAL (US$ MIL)'!G321*1000)/'VOLUME (SACAS)'!G321</f>
        <v>147.31966848656296</v>
      </c>
      <c r="H321" s="71">
        <f>('RECEITA CAMBIAL (US$ MIL)'!H321*1000)/'VOLUME (SACAS)'!H321</f>
        <v>146.77415799659929</v>
      </c>
      <c r="I321" s="18"/>
    </row>
    <row r="322" spans="1:9" ht="16.5" customHeight="1">
      <c r="A322" s="20">
        <f>'VOLUME (SACAS)'!A322</f>
        <v>42552</v>
      </c>
      <c r="B322" s="68">
        <f>('RECEITA CAMBIAL (US$ MIL)'!B322*1000)/'VOLUME (SACAS)'!B322</f>
        <v>119.76047805847587</v>
      </c>
      <c r="C322" s="68">
        <f>('RECEITA CAMBIAL (US$ MIL)'!C322*1000)/'VOLUME (SACAS)'!C322</f>
        <v>156.70294459154056</v>
      </c>
      <c r="D322" s="69">
        <f>('RECEITA CAMBIAL (US$ MIL)'!D322*1000)/'VOLUME (SACAS)'!D322</f>
        <v>155.84554193188515</v>
      </c>
      <c r="E322" s="68">
        <f>('RECEITA CAMBIAL (US$ MIL)'!E322*1000)/'VOLUME (SACAS)'!E322</f>
        <v>307.82458732498162</v>
      </c>
      <c r="F322" s="68">
        <f>('RECEITA CAMBIAL (US$ MIL)'!F322*1000)/'VOLUME (SACAS)'!F322</f>
        <v>151.99562547444583</v>
      </c>
      <c r="G322" s="70">
        <f>('RECEITA CAMBIAL (US$ MIL)'!G322*1000)/'VOLUME (SACAS)'!G322</f>
        <v>153.32742564280204</v>
      </c>
      <c r="H322" s="71">
        <f>('RECEITA CAMBIAL (US$ MIL)'!H322*1000)/'VOLUME (SACAS)'!H322</f>
        <v>155.43862012339346</v>
      </c>
      <c r="I322" s="18"/>
    </row>
    <row r="323" spans="1:9" ht="16.5" customHeight="1">
      <c r="A323" s="20">
        <f>'VOLUME (SACAS)'!A323</f>
        <v>42583</v>
      </c>
      <c r="B323" s="68">
        <f>('RECEITA CAMBIAL (US$ MIL)'!B323*1000)/'VOLUME (SACAS)'!B323</f>
        <v>131.43882941962821</v>
      </c>
      <c r="C323" s="68">
        <f>('RECEITA CAMBIAL (US$ MIL)'!C323*1000)/'VOLUME (SACAS)'!C323</f>
        <v>160.83066804006125</v>
      </c>
      <c r="D323" s="69">
        <f>('RECEITA CAMBIAL (US$ MIL)'!D323*1000)/'VOLUME (SACAS)'!D323</f>
        <v>160.3981763617125</v>
      </c>
      <c r="E323" s="68">
        <f>('RECEITA CAMBIAL (US$ MIL)'!E323*1000)/'VOLUME (SACAS)'!E323</f>
        <v>604.32990358126722</v>
      </c>
      <c r="F323" s="68">
        <f>('RECEITA CAMBIAL (US$ MIL)'!F323*1000)/'VOLUME (SACAS)'!F323</f>
        <v>157.37181237026127</v>
      </c>
      <c r="G323" s="70">
        <f>('RECEITA CAMBIAL (US$ MIL)'!G323*1000)/'VOLUME (SACAS)'!G323</f>
        <v>161.10344494980276</v>
      </c>
      <c r="H323" s="71">
        <f>('RECEITA CAMBIAL (US$ MIL)'!H323*1000)/'VOLUME (SACAS)'!H323</f>
        <v>160.47881250511554</v>
      </c>
      <c r="I323" s="18"/>
    </row>
    <row r="324" spans="1:9" ht="16.5" customHeight="1">
      <c r="A324" s="20">
        <f>'VOLUME (SACAS)'!A324</f>
        <v>42614</v>
      </c>
      <c r="B324" s="68">
        <f>('RECEITA CAMBIAL (US$ MIL)'!B324*1000)/'VOLUME (SACAS)'!B324</f>
        <v>133.07880010496621</v>
      </c>
      <c r="C324" s="68">
        <f>('RECEITA CAMBIAL (US$ MIL)'!C324*1000)/'VOLUME (SACAS)'!C324</f>
        <v>166.18136865403028</v>
      </c>
      <c r="D324" s="69">
        <f>('RECEITA CAMBIAL (US$ MIL)'!D324*1000)/'VOLUME (SACAS)'!D324</f>
        <v>165.80455179750356</v>
      </c>
      <c r="E324" s="68">
        <f>('RECEITA CAMBIAL (US$ MIL)'!E324*1000)/'VOLUME (SACAS)'!E324</f>
        <v>251.13612863580502</v>
      </c>
      <c r="F324" s="68">
        <f>('RECEITA CAMBIAL (US$ MIL)'!F324*1000)/'VOLUME (SACAS)'!F324</f>
        <v>157.26959743399837</v>
      </c>
      <c r="G324" s="70">
        <f>('RECEITA CAMBIAL (US$ MIL)'!G324*1000)/'VOLUME (SACAS)'!G324</f>
        <v>157.92529856341574</v>
      </c>
      <c r="H324" s="71">
        <f>('RECEITA CAMBIAL (US$ MIL)'!H324*1000)/'VOLUME (SACAS)'!H324</f>
        <v>164.89513423136898</v>
      </c>
      <c r="I324" s="18"/>
    </row>
    <row r="325" spans="1:9" ht="16.5" customHeight="1">
      <c r="A325" s="20"/>
      <c r="B325" s="68"/>
      <c r="C325" s="68"/>
      <c r="D325" s="69"/>
      <c r="E325" s="68"/>
      <c r="F325" s="68"/>
      <c r="G325" s="70"/>
      <c r="H325" s="71"/>
      <c r="I325" s="18"/>
    </row>
    <row r="326" spans="1:9" ht="16.5" customHeight="1">
      <c r="A326" s="20"/>
      <c r="B326" s="68"/>
      <c r="C326" s="68"/>
      <c r="D326" s="69"/>
      <c r="E326" s="68"/>
      <c r="F326" s="68"/>
      <c r="G326" s="70"/>
      <c r="H326" s="71"/>
      <c r="I326" s="18"/>
    </row>
    <row r="327" spans="1:9" ht="16.5" customHeight="1">
      <c r="A327" s="20"/>
      <c r="B327" s="68"/>
      <c r="C327" s="68"/>
      <c r="D327" s="69"/>
      <c r="E327" s="68"/>
      <c r="F327" s="68"/>
      <c r="G327" s="70"/>
      <c r="H327" s="71"/>
      <c r="I327" s="18"/>
    </row>
    <row r="328" spans="1:9" ht="16.5" customHeight="1">
      <c r="A328" s="20" t="s">
        <v>125</v>
      </c>
      <c r="B328" s="68"/>
      <c r="C328" s="68"/>
      <c r="D328" s="69"/>
      <c r="E328" s="68"/>
      <c r="F328" s="68"/>
      <c r="G328" s="70"/>
      <c r="H328" s="71"/>
      <c r="I328" s="18"/>
    </row>
    <row r="329" spans="1:9" ht="16.5" customHeight="1">
      <c r="A329" s="82">
        <f>EOMONTH(A324,-12)</f>
        <v>42277</v>
      </c>
      <c r="B329" s="84">
        <f>(B324/VLOOKUP($A$329,$A$4:$H$327,2))-1</f>
        <v>0.19194255821514172</v>
      </c>
      <c r="C329" s="84">
        <f>(C324/VLOOKUP($A$329,$A$4:$H$327,3))-1</f>
        <v>2.6234496344868852E-2</v>
      </c>
      <c r="D329" s="84">
        <f>(D324/VLOOKUP($A$329,$A$4:$H$327,4))-1</f>
        <v>6.1972879165660411E-2</v>
      </c>
      <c r="E329" s="84">
        <f>(E324/VLOOKUP($A$329,$A$4:$H$327,5))-1</f>
        <v>-0.11183227522882422</v>
      </c>
      <c r="F329" s="84">
        <f>(F324/VLOOKUP($A$329,$A$4:$H$327,6))-1</f>
        <v>-1.222383380360581E-2</v>
      </c>
      <c r="G329" s="84">
        <f>(G324/VLOOKUP($A$329,$A$4:$H$327,7))-1</f>
        <v>-1.4407781482803972E-2</v>
      </c>
      <c r="H329" s="84">
        <f>(H324/VLOOKUP($A$329,$A$4:$H$327,8))-1</f>
        <v>5.3710989296562373E-2</v>
      </c>
      <c r="I329" s="37"/>
    </row>
    <row r="330" spans="1:9" ht="16.5" customHeight="1">
      <c r="A330" s="83">
        <f>EOMONTH(A324,-1)</f>
        <v>42613</v>
      </c>
      <c r="B330" s="84">
        <f>(B324/VLOOKUP($A$330,$A$4:$H$327,2))-1</f>
        <v>1.2477063989228654E-2</v>
      </c>
      <c r="C330" s="84">
        <f>(C324/VLOOKUP($A$330,$A$4:$H$327,3))-1</f>
        <v>3.3269156182552218E-2</v>
      </c>
      <c r="D330" s="84">
        <f>(D324/VLOOKUP($A$330,$A$4:$H$327,4))-1</f>
        <v>3.3705965731176457E-2</v>
      </c>
      <c r="E330" s="84">
        <f>(E324/VLOOKUP($A$330,$A$4:$H$327,5))-1</f>
        <v>-0.58443868630764606</v>
      </c>
      <c r="F330" s="84">
        <f>(F324/VLOOKUP($A$330,$A$4:$H$327,6))-1</f>
        <v>-6.4951235372701088E-4</v>
      </c>
      <c r="G330" s="84">
        <f>(G324/VLOOKUP($A$330,$A$4:$H$327,7))-1</f>
        <v>-1.972736453511148E-2</v>
      </c>
      <c r="H330" s="84">
        <f>(H324/VLOOKUP($A$330,$A$4:$H$327,8))-1</f>
        <v>2.7519656067449105E-2</v>
      </c>
      <c r="I330" s="37"/>
    </row>
    <row r="331" spans="1:9" ht="16.5" customHeight="1">
      <c r="A331" s="81"/>
      <c r="B331" s="77"/>
      <c r="C331" s="77"/>
      <c r="D331" s="78"/>
      <c r="E331" s="77"/>
      <c r="F331" s="77"/>
      <c r="G331" s="79"/>
      <c r="H331" s="80"/>
      <c r="I331" s="18"/>
    </row>
    <row r="332" spans="1:9" ht="16.5" customHeight="1">
      <c r="A332" s="81"/>
      <c r="B332" s="77"/>
      <c r="C332" s="77"/>
      <c r="D332" s="78"/>
      <c r="E332" s="77"/>
      <c r="F332" s="77"/>
      <c r="G332" s="79"/>
      <c r="H332" s="80"/>
      <c r="I332" s="18"/>
    </row>
    <row r="333" spans="1:9" ht="16.5" customHeight="1">
      <c r="A333" s="81"/>
      <c r="B333" s="77"/>
      <c r="C333" s="77"/>
      <c r="D333" s="78"/>
      <c r="E333" s="77"/>
      <c r="F333" s="77"/>
      <c r="G333" s="79"/>
      <c r="H333" s="80"/>
      <c r="I333" s="18"/>
    </row>
    <row r="334" spans="1:9" ht="16.5" customHeight="1">
      <c r="A334" s="81"/>
      <c r="B334" s="77"/>
      <c r="C334" s="77"/>
      <c r="D334" s="78"/>
      <c r="E334" s="77"/>
      <c r="F334" s="77"/>
      <c r="G334" s="79"/>
      <c r="H334" s="80"/>
      <c r="I334" s="18"/>
    </row>
    <row r="335" spans="1:9" ht="16.5" customHeight="1">
      <c r="A335" s="28"/>
      <c r="B335" s="72" t="s">
        <v>119</v>
      </c>
      <c r="C335" s="72" t="s">
        <v>120</v>
      </c>
      <c r="D335" s="72" t="s">
        <v>120</v>
      </c>
      <c r="E335" s="72" t="s">
        <v>12</v>
      </c>
      <c r="F335" s="72" t="s">
        <v>12</v>
      </c>
      <c r="G335" s="72" t="s">
        <v>12</v>
      </c>
      <c r="H335" s="72" t="s">
        <v>120</v>
      </c>
      <c r="I335" s="27"/>
    </row>
    <row r="336" spans="1:9" ht="16.5" customHeight="1">
      <c r="A336" s="30" t="s">
        <v>121</v>
      </c>
      <c r="B336" s="73">
        <f>MIN(B7:B325)</f>
        <v>24.01253843737295</v>
      </c>
      <c r="C336" s="73">
        <f t="shared" ref="C336:H336" si="0">MIN(C7:C325)</f>
        <v>46.976977316492899</v>
      </c>
      <c r="D336" s="73">
        <f t="shared" si="0"/>
        <v>43.120084835177742</v>
      </c>
      <c r="E336" s="73">
        <f t="shared" si="0"/>
        <v>0</v>
      </c>
      <c r="F336" s="73">
        <f t="shared" si="0"/>
        <v>60.640342340539704</v>
      </c>
      <c r="G336" s="73">
        <f t="shared" si="0"/>
        <v>60.640342340539704</v>
      </c>
      <c r="H336" s="73">
        <f t="shared" si="0"/>
        <v>45.459676491449819</v>
      </c>
      <c r="I336" s="32"/>
    </row>
    <row r="337" spans="1:9" ht="16.5" customHeight="1">
      <c r="A337" s="28"/>
      <c r="B337" s="72" t="s">
        <v>122</v>
      </c>
      <c r="C337" s="72" t="s">
        <v>117</v>
      </c>
      <c r="D337" s="72" t="s">
        <v>117</v>
      </c>
      <c r="E337" s="72" t="s">
        <v>123</v>
      </c>
      <c r="F337" s="72" t="s">
        <v>116</v>
      </c>
      <c r="G337" s="72" t="s">
        <v>116</v>
      </c>
      <c r="H337" s="72" t="s">
        <v>116</v>
      </c>
      <c r="I337" s="32"/>
    </row>
    <row r="338" spans="1:9" ht="16.5" customHeight="1">
      <c r="A338" s="30" t="s">
        <v>124</v>
      </c>
      <c r="B338" s="73">
        <f>MAX(B4:B325)</f>
        <v>205.34137585119311</v>
      </c>
      <c r="C338" s="73">
        <f t="shared" ref="C338:H338" si="1">MAX(C4:C325)</f>
        <v>304.3897809322869</v>
      </c>
      <c r="D338" s="73">
        <f t="shared" si="1"/>
        <v>290.66995769189117</v>
      </c>
      <c r="E338" s="73">
        <f t="shared" si="1"/>
        <v>751.69677769732073</v>
      </c>
      <c r="F338" s="73">
        <f t="shared" si="1"/>
        <v>214.83298836228579</v>
      </c>
      <c r="G338" s="73">
        <f t="shared" si="1"/>
        <v>219.10978471829296</v>
      </c>
      <c r="H338" s="73">
        <f t="shared" si="1"/>
        <v>282.23367090712674</v>
      </c>
      <c r="I338" s="32"/>
    </row>
    <row r="339" spans="1:9" ht="16.5" customHeight="1">
      <c r="A339" s="75"/>
      <c r="B339" s="76"/>
      <c r="C339" s="76"/>
      <c r="D339" s="76"/>
      <c r="E339" s="76"/>
      <c r="F339" s="76"/>
      <c r="G339" s="76"/>
      <c r="H339" s="76"/>
      <c r="I339" s="75"/>
    </row>
  </sheetData>
  <mergeCells count="2">
    <mergeCell ref="A1:H1"/>
    <mergeCell ref="A2:H2"/>
  </mergeCells>
  <pageMargins left="0.51181102362204722" right="0.51181102362204722" top="0.78740157480314965" bottom="0.78740157480314965" header="0.31496062992125984" footer="0.31496062992125984"/>
  <pageSetup paperSize="9" scale="76" fitToHeight="3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VOLUME (SACAS)</vt:lpstr>
      <vt:lpstr>RECEITA CAMBIAL (US$ MIL)</vt:lpstr>
      <vt:lpstr>PREÇO MÉDIO (US$ - SACA)</vt:lpstr>
      <vt:lpstr>Gráfico Evolução Preço Médio</vt:lpstr>
      <vt:lpstr>'PREÇO MÉDIO (US$ - SACA)'!Area_de_impressao</vt:lpstr>
      <vt:lpstr>'RECEITA CAMBIAL (US$ MIL)'!Area_de_impressao</vt:lpstr>
      <vt:lpstr>'VOLUME (SACAS)'!Area_de_impressao</vt:lpstr>
      <vt:lpstr>'PREÇO MÉDIO (US$ - SACA)'!Titulos_de_impressao</vt:lpstr>
      <vt:lpstr>'RECEITA CAMBIAL (US$ MIL)'!Titulos_de_impressao</vt:lpstr>
      <vt:lpstr>'VOLUME (SACAS)'!Titulos_de_impressao</vt:lpstr>
    </vt:vector>
  </TitlesOfParts>
  <Company>CECAFÉ - Conselho dos Exportadores de Café do Brasil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Heron Santos</dc:creator>
  <cp:lastModifiedBy>Eduardo Heron</cp:lastModifiedBy>
  <cp:lastPrinted>2012-01-10T15:24:33Z</cp:lastPrinted>
  <dcterms:created xsi:type="dcterms:W3CDTF">2012-01-07T20:08:19Z</dcterms:created>
  <dcterms:modified xsi:type="dcterms:W3CDTF">2016-11-01T16:12:33Z</dcterms:modified>
</cp:coreProperties>
</file>